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FPM Energy Management\Larry\Lee Richie\"/>
    </mc:Choice>
  </mc:AlternateContent>
  <bookViews>
    <workbookView xWindow="0" yWindow="0" windowWidth="23040" windowHeight="9396"/>
  </bookViews>
  <sheets>
    <sheet name="Summary with Weather Adjust" sheetId="2" r:id="rId1"/>
    <sheet name="Building Summary" sheetId="1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2" l="1"/>
  <c r="X19" i="2"/>
  <c r="W19" i="2"/>
  <c r="T19" i="2"/>
  <c r="S19" i="2"/>
  <c r="R19" i="2"/>
  <c r="U19" i="2" s="1"/>
  <c r="P19" i="2"/>
  <c r="N19" i="2"/>
  <c r="M19" i="2" s="1"/>
  <c r="L19" i="2"/>
  <c r="J19" i="2"/>
  <c r="I19" i="2"/>
  <c r="H19" i="2"/>
  <c r="F19" i="2"/>
  <c r="D19" i="2"/>
  <c r="E19" i="2" s="1"/>
  <c r="B19" i="2"/>
  <c r="W17" i="2"/>
  <c r="X17" i="2" s="1"/>
  <c r="U17" i="2"/>
  <c r="T17" i="2"/>
  <c r="S17" i="2"/>
  <c r="R17" i="2"/>
  <c r="Q17" i="2"/>
  <c r="P17" i="2"/>
  <c r="N17" i="2"/>
  <c r="L17" i="2"/>
  <c r="L22" i="2" s="1"/>
  <c r="L25" i="2" s="1"/>
  <c r="J17" i="2"/>
  <c r="H17" i="2"/>
  <c r="F17" i="2"/>
  <c r="E17" i="2"/>
  <c r="D17" i="2"/>
  <c r="B17" i="2"/>
  <c r="W15" i="2"/>
  <c r="X15" i="2" s="1"/>
  <c r="T15" i="2"/>
  <c r="S15" i="2"/>
  <c r="R15" i="2"/>
  <c r="U15" i="2" s="1"/>
  <c r="P15" i="2"/>
  <c r="N15" i="2"/>
  <c r="M15" i="2"/>
  <c r="L15" i="2"/>
  <c r="J15" i="2"/>
  <c r="H15" i="2"/>
  <c r="F15" i="2"/>
  <c r="E15" i="2" s="1"/>
  <c r="D15" i="2"/>
  <c r="B15" i="2"/>
  <c r="W13" i="2"/>
  <c r="T13" i="2"/>
  <c r="S13" i="2"/>
  <c r="R13" i="2"/>
  <c r="U13" i="2" s="1"/>
  <c r="P13" i="2"/>
  <c r="N13" i="2"/>
  <c r="M13" i="2" s="1"/>
  <c r="L13" i="2"/>
  <c r="J13" i="2"/>
  <c r="H13" i="2"/>
  <c r="F13" i="2"/>
  <c r="D13" i="2"/>
  <c r="E13" i="2" s="1"/>
  <c r="B13" i="2"/>
  <c r="X13" i="2" s="1"/>
  <c r="W11" i="2"/>
  <c r="X11" i="2" s="1"/>
  <c r="T11" i="2"/>
  <c r="S11" i="2"/>
  <c r="R11" i="2"/>
  <c r="U11" i="2" s="1"/>
  <c r="P11" i="2"/>
  <c r="N11" i="2"/>
  <c r="M11" i="2"/>
  <c r="L11" i="2"/>
  <c r="J11" i="2"/>
  <c r="I11" i="2" s="1"/>
  <c r="H11" i="2"/>
  <c r="F11" i="2"/>
  <c r="E11" i="2"/>
  <c r="D11" i="2"/>
  <c r="B11" i="2"/>
  <c r="W9" i="2"/>
  <c r="W22" i="2" s="1"/>
  <c r="T9" i="2"/>
  <c r="T22" i="2" s="1"/>
  <c r="S9" i="2"/>
  <c r="S22" i="2" s="1"/>
  <c r="R9" i="2"/>
  <c r="R22" i="2" s="1"/>
  <c r="P9" i="2"/>
  <c r="P22" i="2" s="1"/>
  <c r="P25" i="2" s="1"/>
  <c r="N9" i="2"/>
  <c r="N22" i="2" s="1"/>
  <c r="M22" i="2" s="1"/>
  <c r="M28" i="2" s="1"/>
  <c r="M9" i="2"/>
  <c r="L9" i="2"/>
  <c r="J9" i="2"/>
  <c r="J22" i="2" s="1"/>
  <c r="H9" i="2"/>
  <c r="H22" i="2" s="1"/>
  <c r="H25" i="2" s="1"/>
  <c r="F9" i="2"/>
  <c r="F22" i="2" s="1"/>
  <c r="E22" i="2" s="1"/>
  <c r="E28" i="2" s="1"/>
  <c r="D9" i="2"/>
  <c r="D22" i="2" s="1"/>
  <c r="D25" i="2" s="1"/>
  <c r="B9" i="2"/>
  <c r="B22" i="2" s="1"/>
  <c r="A3" i="2"/>
  <c r="S25" i="2" l="1"/>
  <c r="N25" i="2"/>
  <c r="L28" i="2"/>
  <c r="N28" i="2" s="1"/>
  <c r="H28" i="2"/>
  <c r="I22" i="2"/>
  <c r="I28" i="2" s="1"/>
  <c r="P28" i="2"/>
  <c r="X22" i="2"/>
  <c r="T25" i="2"/>
  <c r="D28" i="2"/>
  <c r="F28" i="2" s="1"/>
  <c r="F25" i="2"/>
  <c r="R5" i="2"/>
  <c r="Q22" i="2"/>
  <c r="R25" i="2" s="1"/>
  <c r="U25" i="2" s="1"/>
  <c r="R23" i="2"/>
  <c r="E9" i="2"/>
  <c r="Q9" i="2"/>
  <c r="U9" i="2"/>
  <c r="U22" i="2" s="1"/>
  <c r="S5" i="2" s="1"/>
  <c r="Q15" i="2"/>
  <c r="X9" i="2"/>
  <c r="Q11" i="2"/>
  <c r="M17" i="2"/>
  <c r="Q13" i="2"/>
  <c r="Q19" i="2"/>
  <c r="Q28" i="2" l="1"/>
  <c r="U28" i="2" s="1"/>
  <c r="W28" i="2" s="1"/>
  <c r="X28" i="2" s="1"/>
  <c r="T5" i="2"/>
  <c r="J25" i="2"/>
  <c r="W25" i="2" s="1"/>
  <c r="J28" i="2"/>
</calcChain>
</file>

<file path=xl/sharedStrings.xml><?xml version="1.0" encoding="utf-8"?>
<sst xmlns="http://schemas.openxmlformats.org/spreadsheetml/2006/main" count="268" uniqueCount="167">
  <si>
    <t>FY17 General Fund Utility Budget</t>
  </si>
  <si>
    <t>AREA   SUMMARY</t>
  </si>
  <si>
    <t>Weather  Adjusted</t>
  </si>
  <si>
    <t>Research Buildings</t>
  </si>
  <si>
    <t>Bldg Name</t>
  </si>
  <si>
    <t>Bldg No.</t>
  </si>
  <si>
    <t>Square Feet</t>
  </si>
  <si>
    <t>ELECTRIC CONSUMPTION (KWh)</t>
  </si>
  <si>
    <t>STEAM CONSUMPTION (Mlb)</t>
  </si>
  <si>
    <t>NATURAL GAS CONSUMPTION (MCF)</t>
  </si>
  <si>
    <t>WATER &amp; SEWER (CCF)</t>
  </si>
  <si>
    <t>COST</t>
  </si>
  <si>
    <t xml:space="preserve">DRAINAGE </t>
  </si>
  <si>
    <t>Fireline</t>
  </si>
  <si>
    <t>Total Cost</t>
  </si>
  <si>
    <t>Cost per Sq Foot</t>
  </si>
  <si>
    <t>Total</t>
  </si>
  <si>
    <t>Medical Campus Buildings</t>
  </si>
  <si>
    <t xml:space="preserve"> </t>
  </si>
  <si>
    <t>Classroom Buildings</t>
  </si>
  <si>
    <t>Macomb Center</t>
  </si>
  <si>
    <t>Administration Buildings</t>
  </si>
  <si>
    <t>Library Buildings</t>
  </si>
  <si>
    <t>Miscellaneous Buildings</t>
  </si>
  <si>
    <t>Grand Total</t>
  </si>
  <si>
    <t>October 3, 2016</t>
  </si>
  <si>
    <t>Bioengineering</t>
  </si>
  <si>
    <t>Biological Science</t>
  </si>
  <si>
    <t>089</t>
  </si>
  <si>
    <t xml:space="preserve">Chemistry </t>
  </si>
  <si>
    <t>007</t>
  </si>
  <si>
    <t>Engineering Bldg</t>
  </si>
  <si>
    <t>090</t>
  </si>
  <si>
    <t>Engineering Technology</t>
  </si>
  <si>
    <t>167</t>
  </si>
  <si>
    <t>Manufacturing Bldg</t>
  </si>
  <si>
    <t>166</t>
  </si>
  <si>
    <t>Life Science</t>
  </si>
  <si>
    <t>006</t>
  </si>
  <si>
    <t>Mortuary Science</t>
  </si>
  <si>
    <t>065, 066, 067</t>
  </si>
  <si>
    <t>Physics</t>
  </si>
  <si>
    <t>003</t>
  </si>
  <si>
    <t>Elliman</t>
  </si>
  <si>
    <t>110 E. Warren (KCI)</t>
  </si>
  <si>
    <t>Mott Center</t>
  </si>
  <si>
    <t>I-Bio</t>
  </si>
  <si>
    <t>Lande</t>
  </si>
  <si>
    <t>Pharmacy</t>
  </si>
  <si>
    <t>Scott Hall</t>
  </si>
  <si>
    <t>Cohn Bldg</t>
  </si>
  <si>
    <t>048</t>
  </si>
  <si>
    <t>ATEC</t>
  </si>
  <si>
    <t>Comm Arts, Alumni, Arts</t>
  </si>
  <si>
    <t>039,040,042</t>
  </si>
  <si>
    <t>Education Bldg</t>
  </si>
  <si>
    <t>140</t>
  </si>
  <si>
    <t>Hillbery Theater</t>
  </si>
  <si>
    <t>189</t>
  </si>
  <si>
    <t>Law Buildings</t>
  </si>
  <si>
    <t>053,046,049</t>
  </si>
  <si>
    <t>Manoogian &amp; Gen Lectures</t>
  </si>
  <si>
    <t>155 &amp; 150</t>
  </si>
  <si>
    <t>Oakland Center</t>
  </si>
  <si>
    <t>525</t>
  </si>
  <si>
    <t xml:space="preserve">Old Main </t>
  </si>
  <si>
    <t>001</t>
  </si>
  <si>
    <t>Prentis, DeRoy Auditorium</t>
  </si>
  <si>
    <t>022, 023</t>
  </si>
  <si>
    <t xml:space="preserve"> Rands House </t>
  </si>
  <si>
    <t>028</t>
  </si>
  <si>
    <t>Science Hall</t>
  </si>
  <si>
    <t>005</t>
  </si>
  <si>
    <t>Shapero Hall</t>
  </si>
  <si>
    <t>050</t>
  </si>
  <si>
    <t>Shauver Music Bldg</t>
  </si>
  <si>
    <t>038</t>
  </si>
  <si>
    <t>Skillman Knapp Freer</t>
  </si>
  <si>
    <t>State Hall</t>
  </si>
  <si>
    <t>016</t>
  </si>
  <si>
    <t>AAB</t>
  </si>
  <si>
    <t>062</t>
  </si>
  <si>
    <t>5447 Woodward</t>
  </si>
  <si>
    <t>063</t>
  </si>
  <si>
    <t>Beecher House</t>
  </si>
  <si>
    <t>064</t>
  </si>
  <si>
    <t>CIT</t>
  </si>
  <si>
    <t>503</t>
  </si>
  <si>
    <t>Computing Center (&amp;ASB)</t>
  </si>
  <si>
    <t>193 &amp; 191</t>
  </si>
  <si>
    <t>FAB</t>
  </si>
  <si>
    <t>130</t>
  </si>
  <si>
    <t>Grounds</t>
  </si>
  <si>
    <t>Hecker House</t>
  </si>
  <si>
    <t xml:space="preserve"> Jacob House</t>
  </si>
  <si>
    <t>033</t>
  </si>
  <si>
    <t>Maccabees</t>
  </si>
  <si>
    <t>071</t>
  </si>
  <si>
    <t>McGregor Conf. Center</t>
  </si>
  <si>
    <t>043</t>
  </si>
  <si>
    <t>6050 Cass</t>
  </si>
  <si>
    <t>203</t>
  </si>
  <si>
    <t>Rackham Memorial Bldg</t>
  </si>
  <si>
    <t>499</t>
  </si>
  <si>
    <t>Thompson Home</t>
  </si>
  <si>
    <t>504</t>
  </si>
  <si>
    <t>University Services</t>
  </si>
  <si>
    <t>060</t>
  </si>
  <si>
    <t>Welcome Center</t>
  </si>
  <si>
    <t>082</t>
  </si>
  <si>
    <t>Purdy Kresge Library</t>
  </si>
  <si>
    <t>O26 &amp;027</t>
  </si>
  <si>
    <t>Reuther Library</t>
  </si>
  <si>
    <t>036</t>
  </si>
  <si>
    <t>Science &amp; Eng Lib</t>
  </si>
  <si>
    <t>008</t>
  </si>
  <si>
    <t>Under Grad Library</t>
  </si>
  <si>
    <t>096</t>
  </si>
  <si>
    <t>Medical Education Commons</t>
  </si>
  <si>
    <t>1011 E Ferry</t>
  </si>
  <si>
    <t>1200 Holden</t>
  </si>
  <si>
    <t>60 W. Hancock</t>
  </si>
  <si>
    <t>083</t>
  </si>
  <si>
    <t>5035 Woodward</t>
  </si>
  <si>
    <t>070</t>
  </si>
  <si>
    <t>5415 Cass</t>
  </si>
  <si>
    <t>041</t>
  </si>
  <si>
    <t>5900 Second</t>
  </si>
  <si>
    <t>5957-59 Woodward</t>
  </si>
  <si>
    <t>199 &amp; 207</t>
  </si>
  <si>
    <t>95 W Hancock</t>
  </si>
  <si>
    <t>074</t>
  </si>
  <si>
    <t>Athletic Multi Purpose Bldg</t>
  </si>
  <si>
    <t>Bonstelle Theater</t>
  </si>
  <si>
    <t>Criminal Justice Bldg</t>
  </si>
  <si>
    <t>General Annex</t>
  </si>
  <si>
    <t>Linsell House</t>
  </si>
  <si>
    <t>017</t>
  </si>
  <si>
    <t xml:space="preserve">Mackenzie </t>
  </si>
  <si>
    <t>Matthaei</t>
  </si>
  <si>
    <t xml:space="preserve">080 </t>
  </si>
  <si>
    <t>Simons Bldg</t>
  </si>
  <si>
    <t>068</t>
  </si>
  <si>
    <t>St.Andrews Church</t>
  </si>
  <si>
    <t>Stadium Aux &amp; Stadium</t>
  </si>
  <si>
    <t>078 &amp; 079</t>
  </si>
  <si>
    <t>WDET Transmitter</t>
  </si>
  <si>
    <t>Womens Softball Bldg</t>
  </si>
  <si>
    <t>099</t>
  </si>
  <si>
    <t>Westinghouse</t>
  </si>
  <si>
    <t>Summary  FY17 General Fund Utility Budget</t>
  </si>
  <si>
    <t>Revised:</t>
  </si>
  <si>
    <t>Area</t>
  </si>
  <si>
    <t>Total Water</t>
  </si>
  <si>
    <t>Cost per sq. ft</t>
  </si>
  <si>
    <t>Units</t>
  </si>
  <si>
    <t>Rate</t>
  </si>
  <si>
    <t>Cost</t>
  </si>
  <si>
    <t>Research</t>
  </si>
  <si>
    <t>Medical</t>
  </si>
  <si>
    <t>Classrooms</t>
  </si>
  <si>
    <t>Administration</t>
  </si>
  <si>
    <t>Library</t>
  </si>
  <si>
    <t>Miscellaneous</t>
  </si>
  <si>
    <t>Net Consumption</t>
  </si>
  <si>
    <t>Weather Adjustment</t>
  </si>
  <si>
    <t>Overall Cost per CCF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</si>
</sst>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_([$$-409]* #,##0_);_([$$-409]* \(#,##0\);_([$$-409]* &quot;-&quot;_);_(@_)"/>
    <numFmt numFmtId="165" formatCode="&quot;$&quot;#,##0.000"/>
    <numFmt numFmtId="166" formatCode="&quot;$&quot;#,##0"/>
    <numFmt numFmtId="167" formatCode="&quot;$&quot;#,##0.00"/>
    <numFmt numFmtId="168" formatCode="#,##0.000_);\(#,##0.000\)"/>
    <numFmt numFmtId="169" formatCode="&quot;$&quot;#,##0.0000"/>
    <numFmt numFmtId="170" formatCode="0.000"/>
    <numFmt numFmtId="171" formatCode="_(* #,##0_);_(* \(#,##0\);_(* &quot;-&quot;??_);_(@_)"/>
    <numFmt numFmtId="172" formatCode="0.0%"/>
    <numFmt numFmtId="173" formatCode="_([$$-409]* #,##0.0000_);_([$$-409]* \(#,##0.0000\);_([$$-409]* &quot;-&quot;_);_(@_)"/>
    <numFmt numFmtId="174" formatCode="_([$$-409]* #,##0.00_);_([$$-409]* \(#,##0.00\);_([$$-409]* &quot;-&quot;_);_(@_)"/>
    <numFmt numFmtId="175" formatCode="_([$$-409]* #,##0.000_);_([$$-409]* \(#,##0.000\);_([$$-409]* &quot;-&quot;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sz val="18"/>
      <name val="Tahoma"/>
      <family val="2"/>
    </font>
    <font>
      <b/>
      <sz val="16"/>
      <name val="Tahoma"/>
      <family val="2"/>
    </font>
    <font>
      <sz val="11"/>
      <name val="Arial"/>
      <family val="2"/>
    </font>
    <font>
      <b/>
      <sz val="18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sz val="11"/>
      <name val="Tahoma"/>
      <family val="2"/>
    </font>
    <font>
      <b/>
      <sz val="14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66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164" fontId="2" fillId="0" borderId="0" xfId="0" applyNumberFormat="1" applyFont="1" applyFill="1" applyBorder="1"/>
    <xf numFmtId="164" fontId="9" fillId="0" borderId="0" xfId="0" applyNumberFormat="1" applyFont="1" applyFill="1" applyBorder="1" applyAlignment="1">
      <alignment vertical="center"/>
    </xf>
    <xf numFmtId="3" fontId="2" fillId="0" borderId="12" xfId="0" applyNumberFormat="1" applyFont="1" applyFill="1" applyBorder="1"/>
    <xf numFmtId="37" fontId="2" fillId="0" borderId="0" xfId="0" applyNumberFormat="1" applyFont="1" applyAlignment="1">
      <alignment horizontal="center"/>
    </xf>
    <xf numFmtId="3" fontId="2" fillId="2" borderId="2" xfId="0" applyNumberFormat="1" applyFont="1" applyFill="1" applyBorder="1"/>
    <xf numFmtId="0" fontId="2" fillId="0" borderId="0" xfId="0" applyFont="1"/>
    <xf numFmtId="165" fontId="2" fillId="0" borderId="0" xfId="0" applyNumberFormat="1" applyFont="1"/>
    <xf numFmtId="166" fontId="2" fillId="0" borderId="0" xfId="0" applyNumberFormat="1" applyFont="1"/>
    <xf numFmtId="0" fontId="2" fillId="0" borderId="0" xfId="0" applyFont="1" applyBorder="1"/>
    <xf numFmtId="167" fontId="2" fillId="0" borderId="0" xfId="0" applyNumberFormat="1" applyFont="1"/>
    <xf numFmtId="165" fontId="3" fillId="3" borderId="1" xfId="0" applyNumberFormat="1" applyFont="1" applyFill="1" applyBorder="1"/>
    <xf numFmtId="3" fontId="2" fillId="0" borderId="0" xfId="0" applyNumberFormat="1" applyFont="1"/>
    <xf numFmtId="164" fontId="5" fillId="0" borderId="0" xfId="0" quotePrefix="1" applyNumberFormat="1" applyFont="1" applyAlignment="1">
      <alignment horizontal="left"/>
    </xf>
    <xf numFmtId="165" fontId="6" fillId="3" borderId="1" xfId="0" applyNumberFormat="1" applyFont="1" applyFill="1" applyBorder="1"/>
    <xf numFmtId="3" fontId="2" fillId="3" borderId="3" xfId="0" applyNumberFormat="1" applyFont="1" applyFill="1" applyBorder="1"/>
    <xf numFmtId="0" fontId="9" fillId="4" borderId="4" xfId="0" applyFont="1" applyFill="1" applyBorder="1" applyAlignment="1">
      <alignment horizontal="center" vertical="center"/>
    </xf>
    <xf numFmtId="3" fontId="9" fillId="5" borderId="4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65" fontId="9" fillId="6" borderId="4" xfId="0" applyNumberFormat="1" applyFont="1" applyFill="1" applyBorder="1" applyAlignment="1">
      <alignment vertical="center"/>
    </xf>
    <xf numFmtId="166" fontId="9" fillId="6" borderId="4" xfId="0" applyNumberFormat="1" applyFont="1" applyFill="1" applyBorder="1" applyAlignment="1">
      <alignment vertical="center"/>
    </xf>
    <xf numFmtId="3" fontId="9" fillId="7" borderId="4" xfId="0" applyNumberFormat="1" applyFont="1" applyFill="1" applyBorder="1" applyAlignment="1">
      <alignment vertical="center"/>
    </xf>
    <xf numFmtId="167" fontId="9" fillId="7" borderId="4" xfId="0" applyNumberFormat="1" applyFont="1" applyFill="1" applyBorder="1" applyAlignment="1">
      <alignment vertical="center"/>
    </xf>
    <xf numFmtId="166" fontId="9" fillId="7" borderId="4" xfId="0" applyNumberFormat="1" applyFont="1" applyFill="1" applyBorder="1" applyAlignment="1">
      <alignment vertical="center"/>
    </xf>
    <xf numFmtId="167" fontId="9" fillId="8" borderId="4" xfId="0" applyNumberFormat="1" applyFont="1" applyFill="1" applyBorder="1" applyAlignment="1">
      <alignment vertical="center"/>
    </xf>
    <xf numFmtId="166" fontId="9" fillId="8" borderId="4" xfId="0" applyNumberFormat="1" applyFont="1" applyFill="1" applyBorder="1" applyAlignment="1">
      <alignment horizontal="center" vertical="center"/>
    </xf>
    <xf numFmtId="166" fontId="9" fillId="8" borderId="4" xfId="0" applyNumberFormat="1" applyFont="1" applyFill="1" applyBorder="1" applyAlignment="1">
      <alignment vertical="center"/>
    </xf>
    <xf numFmtId="166" fontId="10" fillId="3" borderId="4" xfId="0" applyNumberFormat="1" applyFont="1" applyFill="1" applyBorder="1" applyAlignment="1">
      <alignment horizontal="center" vertical="center"/>
    </xf>
    <xf numFmtId="167" fontId="11" fillId="3" borderId="7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Border="1"/>
    <xf numFmtId="3" fontId="2" fillId="0" borderId="8" xfId="0" applyNumberFormat="1" applyFont="1" applyBorder="1" applyAlignment="1">
      <alignment horizontal="right"/>
    </xf>
    <xf numFmtId="3" fontId="2" fillId="0" borderId="9" xfId="0" applyNumberFormat="1" applyFont="1" applyBorder="1"/>
    <xf numFmtId="3" fontId="2" fillId="0" borderId="8" xfId="0" applyNumberFormat="1" applyFont="1" applyBorder="1"/>
    <xf numFmtId="165" fontId="2" fillId="0" borderId="10" xfId="0" applyNumberFormat="1" applyFont="1" applyBorder="1"/>
    <xf numFmtId="166" fontId="2" fillId="0" borderId="11" xfId="0" applyNumberFormat="1" applyFont="1" applyBorder="1"/>
    <xf numFmtId="167" fontId="2" fillId="0" borderId="10" xfId="0" applyNumberFormat="1" applyFont="1" applyBorder="1"/>
    <xf numFmtId="167" fontId="2" fillId="0" borderId="10" xfId="0" applyNumberFormat="1" applyFont="1" applyBorder="1" applyAlignment="1">
      <alignment horizontal="center"/>
    </xf>
    <xf numFmtId="166" fontId="2" fillId="0" borderId="10" xfId="0" applyNumberFormat="1" applyFont="1" applyBorder="1"/>
    <xf numFmtId="166" fontId="2" fillId="0" borderId="8" xfId="0" applyNumberFormat="1" applyFont="1" applyBorder="1"/>
    <xf numFmtId="167" fontId="2" fillId="0" borderId="11" xfId="0" applyNumberFormat="1" applyFont="1" applyBorder="1"/>
    <xf numFmtId="3" fontId="7" fillId="0" borderId="12" xfId="0" applyNumberFormat="1" applyFont="1" applyBorder="1"/>
    <xf numFmtId="3" fontId="2" fillId="0" borderId="12" xfId="0" applyNumberFormat="1" applyFont="1" applyBorder="1" applyAlignment="1">
      <alignment horizontal="right"/>
    </xf>
    <xf numFmtId="3" fontId="2" fillId="0" borderId="13" xfId="0" applyNumberFormat="1" applyFont="1" applyBorder="1"/>
    <xf numFmtId="3" fontId="2" fillId="0" borderId="12" xfId="0" applyNumberFormat="1" applyFont="1" applyBorder="1"/>
    <xf numFmtId="165" fontId="2" fillId="0" borderId="0" xfId="0" applyNumberFormat="1" applyFont="1" applyBorder="1"/>
    <xf numFmtId="166" fontId="2" fillId="0" borderId="14" xfId="0" applyNumberFormat="1" applyFont="1" applyBorder="1"/>
    <xf numFmtId="167" fontId="2" fillId="0" borderId="0" xfId="0" applyNumberFormat="1" applyFont="1" applyBorder="1"/>
    <xf numFmtId="167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/>
    <xf numFmtId="166" fontId="2" fillId="0" borderId="12" xfId="0" applyNumberFormat="1" applyFont="1" applyBorder="1"/>
    <xf numFmtId="167" fontId="2" fillId="0" borderId="14" xfId="0" applyNumberFormat="1" applyFont="1" applyBorder="1"/>
    <xf numFmtId="3" fontId="7" fillId="0" borderId="15" xfId="0" applyNumberFormat="1" applyFont="1" applyBorder="1"/>
    <xf numFmtId="3" fontId="2" fillId="0" borderId="15" xfId="0" applyNumberFormat="1" applyFont="1" applyBorder="1" applyAlignment="1">
      <alignment horizontal="right"/>
    </xf>
    <xf numFmtId="3" fontId="2" fillId="0" borderId="16" xfId="0" applyNumberFormat="1" applyFont="1" applyBorder="1"/>
    <xf numFmtId="3" fontId="2" fillId="0" borderId="15" xfId="0" applyNumberFormat="1" applyFont="1" applyBorder="1"/>
    <xf numFmtId="165" fontId="2" fillId="0" borderId="17" xfId="0" applyNumberFormat="1" applyFont="1" applyBorder="1"/>
    <xf numFmtId="166" fontId="2" fillId="0" borderId="18" xfId="0" applyNumberFormat="1" applyFont="1" applyBorder="1"/>
    <xf numFmtId="167" fontId="2" fillId="0" borderId="17" xfId="0" applyNumberFormat="1" applyFont="1" applyBorder="1"/>
    <xf numFmtId="167" fontId="2" fillId="0" borderId="17" xfId="0" applyNumberFormat="1" applyFont="1" applyBorder="1" applyAlignment="1">
      <alignment horizontal="center"/>
    </xf>
    <xf numFmtId="166" fontId="2" fillId="0" borderId="17" xfId="0" applyNumberFormat="1" applyFont="1" applyBorder="1"/>
    <xf numFmtId="166" fontId="2" fillId="0" borderId="15" xfId="0" applyNumberFormat="1" applyFont="1" applyBorder="1"/>
    <xf numFmtId="167" fontId="2" fillId="0" borderId="18" xfId="0" applyNumberFormat="1" applyFont="1" applyBorder="1"/>
    <xf numFmtId="37" fontId="12" fillId="0" borderId="0" xfId="0" applyNumberFormat="1" applyFont="1" applyAlignment="1">
      <alignment horizontal="center"/>
    </xf>
    <xf numFmtId="0" fontId="9" fillId="0" borderId="0" xfId="0" applyFont="1"/>
    <xf numFmtId="3" fontId="9" fillId="0" borderId="0" xfId="0" applyNumberFormat="1" applyFont="1"/>
    <xf numFmtId="0" fontId="9" fillId="0" borderId="0" xfId="0" applyFont="1" applyBorder="1"/>
    <xf numFmtId="165" fontId="9" fillId="0" borderId="0" xfId="0" applyNumberFormat="1" applyFont="1"/>
    <xf numFmtId="166" fontId="9" fillId="0" borderId="0" xfId="0" applyNumberFormat="1" applyFont="1"/>
    <xf numFmtId="167" fontId="9" fillId="0" borderId="0" xfId="0" applyNumberFormat="1" applyFont="1"/>
    <xf numFmtId="37" fontId="2" fillId="0" borderId="0" xfId="0" applyNumberFormat="1" applyFont="1"/>
    <xf numFmtId="0" fontId="2" fillId="0" borderId="12" xfId="0" applyFont="1" applyBorder="1"/>
    <xf numFmtId="3" fontId="2" fillId="0" borderId="14" xfId="0" applyNumberFormat="1" applyFont="1" applyBorder="1"/>
    <xf numFmtId="0" fontId="2" fillId="0" borderId="15" xfId="0" applyFont="1" applyBorder="1"/>
    <xf numFmtId="9" fontId="2" fillId="0" borderId="0" xfId="0" applyNumberFormat="1" applyFont="1"/>
    <xf numFmtId="37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/>
    <xf numFmtId="168" fontId="2" fillId="0" borderId="0" xfId="0" applyNumberFormat="1" applyFont="1"/>
    <xf numFmtId="0" fontId="2" fillId="0" borderId="0" xfId="0" applyFont="1" applyFill="1" applyBorder="1"/>
    <xf numFmtId="167" fontId="11" fillId="3" borderId="4" xfId="0" applyNumberFormat="1" applyFont="1" applyFill="1" applyBorder="1" applyAlignment="1">
      <alignment horizontal="center" vertical="center" wrapText="1"/>
    </xf>
    <xf numFmtId="37" fontId="8" fillId="0" borderId="0" xfId="0" applyNumberFormat="1" applyFont="1" applyAlignment="1">
      <alignment horizontal="center" vertical="center"/>
    </xf>
    <xf numFmtId="3" fontId="11" fillId="0" borderId="2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2" xfId="0" applyNumberFormat="1" applyFont="1" applyBorder="1" applyAlignment="1">
      <alignment vertical="center"/>
    </xf>
    <xf numFmtId="166" fontId="11" fillId="0" borderId="2" xfId="0" applyNumberFormat="1" applyFont="1" applyBorder="1" applyAlignment="1">
      <alignment vertical="center"/>
    </xf>
    <xf numFmtId="167" fontId="11" fillId="0" borderId="2" xfId="0" applyNumberFormat="1" applyFont="1" applyBorder="1" applyAlignment="1">
      <alignment vertical="center"/>
    </xf>
    <xf numFmtId="167" fontId="11" fillId="0" borderId="3" xfId="0" applyNumberFormat="1" applyFont="1" applyBorder="1" applyAlignment="1">
      <alignment vertical="center"/>
    </xf>
    <xf numFmtId="164" fontId="3" fillId="2" borderId="1" xfId="0" applyNumberFormat="1" applyFont="1" applyFill="1" applyBorder="1"/>
    <xf numFmtId="164" fontId="2" fillId="2" borderId="2" xfId="0" applyNumberFormat="1" applyFont="1" applyFill="1" applyBorder="1"/>
    <xf numFmtId="164" fontId="2" fillId="2" borderId="3" xfId="0" applyNumberFormat="1" applyFont="1" applyFill="1" applyBorder="1"/>
    <xf numFmtId="164" fontId="2" fillId="0" borderId="0" xfId="0" applyNumberFormat="1" applyFont="1"/>
    <xf numFmtId="164" fontId="2" fillId="0" borderId="0" xfId="0" applyNumberFormat="1" applyFont="1" applyBorder="1"/>
    <xf numFmtId="164" fontId="4" fillId="3" borderId="2" xfId="0" applyNumberFormat="1" applyFont="1" applyFill="1" applyBorder="1" applyAlignment="1">
      <alignment horizontal="center"/>
    </xf>
    <xf numFmtId="164" fontId="2" fillId="3" borderId="3" xfId="0" applyNumberFormat="1" applyFont="1" applyFill="1" applyBorder="1"/>
    <xf numFmtId="164" fontId="7" fillId="3" borderId="3" xfId="0" applyNumberFormat="1" applyFont="1" applyFill="1" applyBorder="1"/>
    <xf numFmtId="164" fontId="3" fillId="3" borderId="1" xfId="0" applyNumberFormat="1" applyFont="1" applyFill="1" applyBorder="1"/>
    <xf numFmtId="164" fontId="2" fillId="3" borderId="2" xfId="0" applyNumberFormat="1" applyFont="1" applyFill="1" applyBorder="1"/>
    <xf numFmtId="164" fontId="8" fillId="0" borderId="0" xfId="0" applyNumberFormat="1" applyFont="1"/>
    <xf numFmtId="164" fontId="9" fillId="4" borderId="4" xfId="0" applyNumberFormat="1" applyFont="1" applyFill="1" applyBorder="1" applyAlignment="1">
      <alignment horizontal="center" vertical="center"/>
    </xf>
    <xf numFmtId="164" fontId="9" fillId="5" borderId="4" xfId="0" applyNumberFormat="1" applyFont="1" applyFill="1" applyBorder="1" applyAlignment="1">
      <alignment vertical="center"/>
    </xf>
    <xf numFmtId="164" fontId="9" fillId="6" borderId="4" xfId="0" applyNumberFormat="1" applyFont="1" applyFill="1" applyBorder="1" applyAlignment="1">
      <alignment vertical="center"/>
    </xf>
    <xf numFmtId="164" fontId="9" fillId="4" borderId="5" xfId="0" applyNumberFormat="1" applyFont="1" applyFill="1" applyBorder="1" applyAlignment="1">
      <alignment vertical="center" wrapText="1"/>
    </xf>
    <xf numFmtId="164" fontId="9" fillId="4" borderId="6" xfId="0" applyNumberFormat="1" applyFont="1" applyFill="1" applyBorder="1" applyAlignment="1">
      <alignment vertical="center" wrapText="1"/>
    </xf>
    <xf numFmtId="164" fontId="9" fillId="4" borderId="7" xfId="0" applyNumberFormat="1" applyFont="1" applyFill="1" applyBorder="1" applyAlignment="1">
      <alignment vertical="center" wrapText="1"/>
    </xf>
    <xf numFmtId="164" fontId="9" fillId="8" borderId="4" xfId="0" applyNumberFormat="1" applyFont="1" applyFill="1" applyBorder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164" fontId="9" fillId="0" borderId="0" xfId="0" applyNumberFormat="1" applyFont="1" applyBorder="1"/>
    <xf numFmtId="164" fontId="2" fillId="0" borderId="12" xfId="0" applyNumberFormat="1" applyFont="1" applyBorder="1"/>
    <xf numFmtId="164" fontId="2" fillId="0" borderId="15" xfId="0" applyNumberFormat="1" applyFont="1" applyBorder="1"/>
    <xf numFmtId="164" fontId="11" fillId="6" borderId="19" xfId="0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vertical="center"/>
    </xf>
    <xf numFmtId="0" fontId="2" fillId="0" borderId="0" xfId="0" applyFont="1" applyFill="1"/>
    <xf numFmtId="0" fontId="10" fillId="9" borderId="1" xfId="0" applyFont="1" applyFill="1" applyBorder="1" applyAlignment="1">
      <alignment vertical="center"/>
    </xf>
    <xf numFmtId="0" fontId="2" fillId="9" borderId="2" xfId="0" applyFont="1" applyFill="1" applyBorder="1" applyAlignment="1">
      <alignment vertical="center"/>
    </xf>
    <xf numFmtId="0" fontId="2" fillId="9" borderId="3" xfId="0" applyFont="1" applyFill="1" applyBorder="1" applyAlignment="1">
      <alignment vertical="center"/>
    </xf>
    <xf numFmtId="15" fontId="13" fillId="10" borderId="0" xfId="0" quotePrefix="1" applyNumberFormat="1" applyFont="1" applyFill="1"/>
    <xf numFmtId="0" fontId="2" fillId="0" borderId="0" xfId="0" applyFont="1" applyAlignment="1">
      <alignment horizontal="right"/>
    </xf>
    <xf numFmtId="164" fontId="2" fillId="0" borderId="0" xfId="0" quotePrefix="1" applyNumberFormat="1" applyFont="1"/>
    <xf numFmtId="169" fontId="2" fillId="0" borderId="0" xfId="0" applyNumberFormat="1" applyFont="1" applyBorder="1"/>
    <xf numFmtId="0" fontId="9" fillId="4" borderId="7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9" fillId="7" borderId="5" xfId="0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/>
    </xf>
    <xf numFmtId="166" fontId="9" fillId="8" borderId="7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5" xfId="0" applyFont="1" applyBorder="1" applyAlignment="1">
      <alignment horizontal="right"/>
    </xf>
    <xf numFmtId="170" fontId="7" fillId="0" borderId="6" xfId="0" applyNumberFormat="1" applyFont="1" applyBorder="1" applyAlignment="1">
      <alignment horizontal="right"/>
    </xf>
    <xf numFmtId="166" fontId="7" fillId="0" borderId="7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167" fontId="7" fillId="0" borderId="6" xfId="0" applyNumberFormat="1" applyFont="1" applyBorder="1" applyAlignment="1">
      <alignment horizontal="right"/>
    </xf>
    <xf numFmtId="0" fontId="7" fillId="0" borderId="7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2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" fillId="0" borderId="14" xfId="0" applyNumberFormat="1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4" xfId="0" applyFont="1" applyBorder="1"/>
    <xf numFmtId="0" fontId="2" fillId="0" borderId="13" xfId="0" applyFont="1" applyBorder="1"/>
    <xf numFmtId="0" fontId="7" fillId="0" borderId="12" xfId="0" applyFont="1" applyBorder="1"/>
    <xf numFmtId="166" fontId="2" fillId="0" borderId="13" xfId="0" applyNumberFormat="1" applyFont="1" applyBorder="1"/>
    <xf numFmtId="167" fontId="2" fillId="0" borderId="13" xfId="0" applyNumberFormat="1" applyFont="1" applyBorder="1"/>
    <xf numFmtId="0" fontId="7" fillId="0" borderId="14" xfId="0" applyFont="1" applyBorder="1"/>
    <xf numFmtId="0" fontId="2" fillId="0" borderId="18" xfId="0" applyFont="1" applyBorder="1"/>
    <xf numFmtId="0" fontId="2" fillId="0" borderId="17" xfId="0" applyFont="1" applyBorder="1"/>
    <xf numFmtId="0" fontId="2" fillId="0" borderId="16" xfId="0" applyFont="1" applyBorder="1"/>
    <xf numFmtId="0" fontId="11" fillId="0" borderId="1" xfId="0" applyFont="1" applyBorder="1" applyAlignment="1">
      <alignment vertical="center"/>
    </xf>
    <xf numFmtId="3" fontId="11" fillId="0" borderId="3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169" fontId="8" fillId="0" borderId="2" xfId="0" applyNumberFormat="1" applyFont="1" applyBorder="1" applyAlignment="1">
      <alignment vertical="center"/>
    </xf>
    <xf numFmtId="166" fontId="11" fillId="0" borderId="3" xfId="0" applyNumberFormat="1" applyFont="1" applyBorder="1" applyAlignment="1">
      <alignment vertical="center"/>
    </xf>
    <xf numFmtId="167" fontId="8" fillId="0" borderId="2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166" fontId="8" fillId="0" borderId="2" xfId="0" applyNumberFormat="1" applyFont="1" applyBorder="1" applyAlignment="1">
      <alignment vertical="center"/>
    </xf>
    <xf numFmtId="166" fontId="11" fillId="0" borderId="1" xfId="0" applyNumberFormat="1" applyFont="1" applyBorder="1" applyAlignment="1">
      <alignment vertical="center"/>
    </xf>
    <xf numFmtId="167" fontId="8" fillId="0" borderId="3" xfId="0" applyNumberFormat="1" applyFont="1" applyBorder="1" applyAlignment="1">
      <alignment vertical="center"/>
    </xf>
    <xf numFmtId="37" fontId="8" fillId="0" borderId="0" xfId="0" applyNumberFormat="1" applyFont="1"/>
    <xf numFmtId="37" fontId="2" fillId="0" borderId="0" xfId="0" applyNumberFormat="1" applyFont="1" applyBorder="1"/>
    <xf numFmtId="171" fontId="2" fillId="0" borderId="0" xfId="1" applyNumberFormat="1" applyFont="1"/>
    <xf numFmtId="0" fontId="9" fillId="0" borderId="20" xfId="0" applyFont="1" applyBorder="1"/>
    <xf numFmtId="0" fontId="2" fillId="0" borderId="20" xfId="0" applyFont="1" applyBorder="1"/>
    <xf numFmtId="37" fontId="2" fillId="0" borderId="20" xfId="0" applyNumberFormat="1" applyFont="1" applyBorder="1"/>
    <xf numFmtId="9" fontId="2" fillId="0" borderId="17" xfId="0" applyNumberFormat="1" applyFont="1" applyBorder="1"/>
    <xf numFmtId="0" fontId="9" fillId="0" borderId="2" xfId="0" applyFont="1" applyBorder="1"/>
    <xf numFmtId="0" fontId="2" fillId="0" borderId="2" xfId="0" applyFont="1" applyBorder="1"/>
    <xf numFmtId="37" fontId="8" fillId="0" borderId="2" xfId="0" applyNumberFormat="1" applyFont="1" applyBorder="1"/>
    <xf numFmtId="37" fontId="2" fillId="0" borderId="2" xfId="0" applyNumberFormat="1" applyFont="1" applyBorder="1"/>
    <xf numFmtId="37" fontId="8" fillId="0" borderId="20" xfId="0" applyNumberFormat="1" applyFont="1" applyBorder="1"/>
    <xf numFmtId="0" fontId="12" fillId="0" borderId="2" xfId="0" applyFont="1" applyBorder="1"/>
    <xf numFmtId="172" fontId="2" fillId="0" borderId="0" xfId="2" applyNumberFormat="1" applyFont="1" applyBorder="1"/>
    <xf numFmtId="37" fontId="8" fillId="0" borderId="0" xfId="0" applyNumberFormat="1" applyFont="1" applyBorder="1"/>
    <xf numFmtId="166" fontId="8" fillId="0" borderId="0" xfId="0" applyNumberFormat="1" applyFont="1" applyBorder="1" applyAlignment="1">
      <alignment vertical="center"/>
    </xf>
    <xf numFmtId="172" fontId="11" fillId="0" borderId="3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73" fontId="11" fillId="0" borderId="2" xfId="0" applyNumberFormat="1" applyFont="1" applyBorder="1" applyAlignment="1">
      <alignment vertical="center"/>
    </xf>
    <xf numFmtId="174" fontId="11" fillId="0" borderId="2" xfId="0" applyNumberFormat="1" applyFont="1" applyBorder="1" applyAlignment="1">
      <alignment vertical="center"/>
    </xf>
    <xf numFmtId="175" fontId="11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PM%20Energy%20Management/New%20Energy/Utility%20Budget/FY17%20Utility%20Budget/FY16%20Yr%20End%20Gen%20Fund%20Util%20Budget%20-Oct%203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uals"/>
      <sheetName val="Budget"/>
      <sheetName val="Budget to Actuals"/>
      <sheetName val="Accruals"/>
      <sheetName val="Energy Management"/>
      <sheetName val="Bldg Change"/>
      <sheetName val=" Projected YE"/>
      <sheetName val="Year End Calculations"/>
      <sheetName val=" Misc Impacts"/>
      <sheetName val=" Costs and Emissions"/>
      <sheetName val="Monthly Summary"/>
      <sheetName val="Summary (G.F)"/>
      <sheetName val="Area Summary"/>
      <sheetName val="Energy Intensity"/>
      <sheetName val="Ranking Energy Intensity"/>
      <sheetName val="G.F.Research"/>
      <sheetName val="G.F. Medical"/>
      <sheetName val="G.F. Classroom"/>
      <sheetName val="G. F. Admin"/>
      <sheetName val="G.F. Library"/>
      <sheetName val="G.F. Misc"/>
      <sheetName val="Non Gen Fund "/>
      <sheetName val="Non Gen Energy Intensity"/>
      <sheetName val=" Gen Fund YTD"/>
      <sheetName val="Non-GF FY14vFY13"/>
      <sheetName val="Cluster Plts"/>
      <sheetName val="Lande &amp; Scott Hall"/>
      <sheetName val="Life Sci"/>
      <sheetName val="Shiffman Lib "/>
      <sheetName val="Bio Sci N.Gas &amp;Sci EngLib Water"/>
      <sheetName val="Chem &amp; Others"/>
      <sheetName val="I-Bio + ATEC, Hecker"/>
      <sheetName val="EDC"/>
      <sheetName val="Macomb"/>
      <sheetName val="Dalgleish"/>
      <sheetName val="Park Str 6"/>
      <sheetName val="Park Str 8"/>
      <sheetName val="Med Commons"/>
      <sheetName val="McGregor"/>
      <sheetName val="Water Rates Compared"/>
      <sheetName val="Steam Rates"/>
      <sheetName val="Nat Gas Rates"/>
      <sheetName val="Elec Rates"/>
      <sheetName val="Water Rates"/>
      <sheetName val="Degree Days"/>
      <sheetName val="FY16 DTE Rates"/>
      <sheetName val="Weather Impact"/>
      <sheetName val="PLD Summary"/>
      <sheetName val="DTE - PLD Comparison"/>
      <sheetName val="ECMs"/>
      <sheetName val="Cash Flow Analysis"/>
      <sheetName val="Labor &amp; Mat."/>
      <sheetName val="FY13-14 GF Comparison"/>
    </sheetNames>
    <sheetDataSet>
      <sheetData sheetId="0">
        <row r="7">
          <cell r="A7" t="str">
            <v>October 3, 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35">
          <cell r="B235">
            <v>1028438</v>
          </cell>
          <cell r="E235">
            <v>29569900.631781958</v>
          </cell>
          <cell r="G235">
            <v>2456996.7903704708</v>
          </cell>
          <cell r="M235">
            <v>141159.39358970066</v>
          </cell>
          <cell r="O235">
            <v>674876.89355452405</v>
          </cell>
          <cell r="Q235">
            <v>78634</v>
          </cell>
          <cell r="S235">
            <v>677047.29144000018</v>
          </cell>
          <cell r="T235">
            <v>13222.396319999998</v>
          </cell>
          <cell r="U235">
            <v>28173.614400000002</v>
          </cell>
          <cell r="W235">
            <v>3850316.9860849953</v>
          </cell>
        </row>
      </sheetData>
      <sheetData sheetId="16">
        <row r="191">
          <cell r="B191">
            <v>1399777</v>
          </cell>
          <cell r="E191">
            <v>39566305.865518667</v>
          </cell>
          <cell r="G191">
            <v>3146942.4292489951</v>
          </cell>
          <cell r="I191">
            <v>150596.38937364399</v>
          </cell>
          <cell r="K191">
            <v>1935061.6829838373</v>
          </cell>
          <cell r="M191">
            <v>124536.54104543052</v>
          </cell>
          <cell r="O191">
            <v>614960.80220861535</v>
          </cell>
          <cell r="Q191">
            <v>135537.62259221871</v>
          </cell>
          <cell r="S191">
            <v>1101447.7114198536</v>
          </cell>
          <cell r="T191">
            <v>1376339.3602799997</v>
          </cell>
          <cell r="U191">
            <v>36374.572800000009</v>
          </cell>
          <cell r="W191">
            <v>8211126.558941301</v>
          </cell>
        </row>
      </sheetData>
      <sheetData sheetId="17">
        <row r="421">
          <cell r="B421">
            <v>1938076</v>
          </cell>
          <cell r="E421">
            <v>20922757.655941699</v>
          </cell>
          <cell r="G421">
            <v>2081793.8680015753</v>
          </cell>
          <cell r="I421" t="str">
            <v xml:space="preserve"> </v>
          </cell>
          <cell r="M421">
            <v>172289.39176511799</v>
          </cell>
          <cell r="O421">
            <v>816481.20033041923</v>
          </cell>
          <cell r="Q421">
            <v>67671.81</v>
          </cell>
          <cell r="S421">
            <v>590117.48377560009</v>
          </cell>
          <cell r="T421">
            <v>10277.219999999996</v>
          </cell>
          <cell r="U421">
            <v>61154.09280000002</v>
          </cell>
          <cell r="W421">
            <v>3559823.8649075944</v>
          </cell>
        </row>
      </sheetData>
      <sheetData sheetId="18">
        <row r="398">
          <cell r="B398">
            <v>1160861</v>
          </cell>
          <cell r="E398">
            <v>19603449.51584065</v>
          </cell>
          <cell r="G398">
            <v>1756777.0811116213</v>
          </cell>
          <cell r="I398">
            <v>0</v>
          </cell>
          <cell r="K398">
            <v>0</v>
          </cell>
          <cell r="M398">
            <v>52243.769727267332</v>
          </cell>
          <cell r="O398">
            <v>250514.26890525405</v>
          </cell>
          <cell r="Q398">
            <v>16045.556524173564</v>
          </cell>
          <cell r="S398">
            <v>158217.43603344608</v>
          </cell>
          <cell r="T398">
            <v>46549.129680000005</v>
          </cell>
          <cell r="U398">
            <v>48317.860800000009</v>
          </cell>
          <cell r="W398">
            <v>2260375.7765303217</v>
          </cell>
        </row>
      </sheetData>
      <sheetData sheetId="19">
        <row r="168">
          <cell r="B168">
            <v>853302</v>
          </cell>
          <cell r="E168">
            <v>12444585.122095644</v>
          </cell>
          <cell r="G168">
            <v>1026930.7624689683</v>
          </cell>
          <cell r="M168">
            <v>34453.41699881063</v>
          </cell>
          <cell r="O168">
            <v>164659.56632483748</v>
          </cell>
          <cell r="Q168">
            <v>14302</v>
          </cell>
          <cell r="S168">
            <v>122261.37192000001</v>
          </cell>
          <cell r="T168">
            <v>0</v>
          </cell>
          <cell r="U168">
            <v>20724.984000000004</v>
          </cell>
          <cell r="W168">
            <v>1334576.6847138056</v>
          </cell>
        </row>
      </sheetData>
      <sheetData sheetId="20">
        <row r="529">
          <cell r="B529">
            <v>665489</v>
          </cell>
          <cell r="E529">
            <v>5357914.8830712847</v>
          </cell>
          <cell r="G529">
            <v>499692.76736312121</v>
          </cell>
          <cell r="I529">
            <v>1420.1537230616129</v>
          </cell>
          <cell r="K529">
            <v>31953.458768886296</v>
          </cell>
          <cell r="M529">
            <v>35701.76303396545</v>
          </cell>
          <cell r="O529">
            <v>171418.80849075507</v>
          </cell>
          <cell r="Q529">
            <v>12805</v>
          </cell>
          <cell r="S529">
            <v>132293.43899999998</v>
          </cell>
          <cell r="T529">
            <v>17421.524399999998</v>
          </cell>
          <cell r="U529">
            <v>30119.040000000001</v>
          </cell>
          <cell r="W529">
            <v>882899.03802276251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tabSelected="1" workbookViewId="0">
      <selection activeCell="E29" sqref="E29"/>
    </sheetView>
  </sheetViews>
  <sheetFormatPr defaultRowHeight="14.4" x14ac:dyDescent="0.3"/>
  <cols>
    <col min="1" max="1" width="26" customWidth="1"/>
    <col min="2" max="2" width="14.6640625" customWidth="1"/>
    <col min="3" max="3" width="3.109375" customWidth="1"/>
    <col min="4" max="4" width="16.6640625" customWidth="1"/>
    <col min="5" max="5" width="13" customWidth="1"/>
    <col min="6" max="6" width="16.44140625" customWidth="1"/>
    <col min="7" max="7" width="3.109375" customWidth="1"/>
    <col min="8" max="8" width="13.33203125" customWidth="1"/>
    <col min="9" max="9" width="13.5546875" customWidth="1"/>
    <col min="10" max="10" width="20.33203125" customWidth="1"/>
    <col min="11" max="11" width="3.109375" customWidth="1"/>
    <col min="12" max="12" width="13.6640625" customWidth="1"/>
    <col min="13" max="13" width="12.5546875" customWidth="1"/>
    <col min="14" max="14" width="15.109375" customWidth="1"/>
    <col min="15" max="15" width="3.109375" customWidth="1"/>
    <col min="16" max="16" width="13.44140625" customWidth="1"/>
    <col min="17" max="17" width="11.109375" customWidth="1"/>
    <col min="18" max="18" width="14.6640625" customWidth="1"/>
    <col min="19" max="19" width="14" customWidth="1"/>
    <col min="20" max="20" width="11.88671875" customWidth="1"/>
    <col min="21" max="21" width="15.6640625" customWidth="1"/>
    <col min="22" max="22" width="3.109375" customWidth="1"/>
    <col min="23" max="23" width="17.33203125" customWidth="1"/>
    <col min="24" max="24" width="16" customWidth="1"/>
  </cols>
  <sheetData>
    <row r="1" spans="1:24" ht="18" thickBot="1" x14ac:dyDescent="0.35">
      <c r="A1" s="6"/>
      <c r="B1" s="6"/>
      <c r="C1" s="77"/>
      <c r="D1" s="112"/>
      <c r="E1" s="112"/>
      <c r="F1" s="113" t="s">
        <v>150</v>
      </c>
      <c r="G1" s="114"/>
      <c r="H1" s="114"/>
      <c r="I1" s="115"/>
      <c r="J1" s="115"/>
      <c r="K1" s="9"/>
      <c r="L1" s="6"/>
      <c r="M1" s="6"/>
      <c r="N1" s="6"/>
      <c r="O1" s="9"/>
      <c r="P1" s="6"/>
      <c r="Q1" s="6"/>
      <c r="R1" s="6"/>
      <c r="S1" s="6"/>
      <c r="T1" s="6"/>
      <c r="U1" s="6"/>
      <c r="V1" s="9"/>
      <c r="W1" s="6"/>
      <c r="X1" s="6"/>
    </row>
    <row r="2" spans="1:24" x14ac:dyDescent="0.3">
      <c r="A2" s="6"/>
      <c r="B2" s="6"/>
      <c r="C2" s="9"/>
      <c r="D2" s="6"/>
      <c r="E2" s="6"/>
      <c r="F2" s="6"/>
      <c r="G2" s="9"/>
      <c r="H2" s="6"/>
      <c r="I2" s="6"/>
      <c r="J2" s="6"/>
      <c r="K2" s="9"/>
      <c r="L2" s="6" t="s">
        <v>18</v>
      </c>
      <c r="M2" s="6"/>
      <c r="N2" s="6"/>
      <c r="O2" s="9"/>
      <c r="P2" s="6"/>
      <c r="Q2" s="6"/>
      <c r="R2" s="6"/>
      <c r="S2" s="6"/>
      <c r="T2" s="6"/>
      <c r="U2" s="6"/>
      <c r="V2" s="9"/>
      <c r="W2" s="6"/>
      <c r="X2" s="6"/>
    </row>
    <row r="3" spans="1:24" ht="15.6" x14ac:dyDescent="0.3">
      <c r="A3" s="116" t="str">
        <f>[1]Actuals!$A$7</f>
        <v>October 3, 2016</v>
      </c>
      <c r="B3" s="6"/>
      <c r="C3" s="9"/>
      <c r="D3" s="117" t="s">
        <v>151</v>
      </c>
      <c r="E3" s="118" t="s">
        <v>18</v>
      </c>
      <c r="F3" s="6"/>
      <c r="G3" s="9"/>
      <c r="H3" s="6"/>
      <c r="I3" s="6"/>
      <c r="J3" s="6"/>
      <c r="K3" s="9"/>
      <c r="L3" s="6"/>
      <c r="M3" s="6"/>
      <c r="N3" s="6"/>
      <c r="O3" s="9"/>
      <c r="P3" s="6"/>
      <c r="Q3" s="6"/>
      <c r="R3" s="6"/>
      <c r="S3" s="6"/>
      <c r="T3" s="6"/>
      <c r="U3" s="6"/>
      <c r="V3" s="9"/>
      <c r="W3" s="6"/>
      <c r="X3" s="6"/>
    </row>
    <row r="4" spans="1:24" x14ac:dyDescent="0.3">
      <c r="A4" s="6"/>
      <c r="B4" s="6"/>
      <c r="C4" s="9"/>
      <c r="D4" s="6"/>
      <c r="E4" s="119" t="s">
        <v>18</v>
      </c>
      <c r="F4" s="6"/>
      <c r="G4" s="9"/>
      <c r="H4" s="6"/>
      <c r="I4" s="6"/>
      <c r="J4" s="6"/>
      <c r="K4" s="9"/>
      <c r="L4" s="6"/>
      <c r="M4" s="6"/>
      <c r="N4" s="6"/>
      <c r="O4" s="9"/>
      <c r="P4" s="6"/>
      <c r="Q4" s="6"/>
      <c r="R4" s="6"/>
      <c r="S4" s="6"/>
      <c r="T4" s="6"/>
      <c r="U4" s="6"/>
      <c r="V4" s="9"/>
      <c r="W4" s="6"/>
      <c r="X4" s="6"/>
    </row>
    <row r="5" spans="1:24" x14ac:dyDescent="0.3">
      <c r="A5" s="6"/>
      <c r="B5" s="6"/>
      <c r="C5" s="9"/>
      <c r="D5" s="6"/>
      <c r="E5" s="6"/>
      <c r="F5" s="6"/>
      <c r="G5" s="9"/>
      <c r="H5" s="6"/>
      <c r="I5" s="6"/>
      <c r="J5" s="6"/>
      <c r="K5" s="9"/>
      <c r="L5" s="6"/>
      <c r="M5" s="6"/>
      <c r="N5" s="6"/>
      <c r="O5" s="9"/>
      <c r="P5" s="6"/>
      <c r="Q5" s="6"/>
      <c r="R5" s="73">
        <f>R22/$U$22</f>
        <v>0.62222557389382882</v>
      </c>
      <c r="S5" s="73">
        <f>S22/$U$22</f>
        <v>0.3274699024992202</v>
      </c>
      <c r="T5" s="73">
        <f>T22/$U$22</f>
        <v>5.0304523606951222E-2</v>
      </c>
      <c r="U5" s="6"/>
      <c r="V5" s="9"/>
      <c r="W5" s="6"/>
      <c r="X5" s="6"/>
    </row>
    <row r="6" spans="1:24" ht="17.399999999999999" x14ac:dyDescent="0.3">
      <c r="A6" s="16" t="s">
        <v>152</v>
      </c>
      <c r="B6" s="120" t="s">
        <v>6</v>
      </c>
      <c r="C6" s="18"/>
      <c r="D6" s="121" t="s">
        <v>7</v>
      </c>
      <c r="E6" s="122"/>
      <c r="F6" s="123"/>
      <c r="G6" s="18"/>
      <c r="H6" s="124" t="s">
        <v>8</v>
      </c>
      <c r="I6" s="122"/>
      <c r="J6" s="123"/>
      <c r="K6" s="18"/>
      <c r="L6" s="125" t="s">
        <v>9</v>
      </c>
      <c r="M6" s="126"/>
      <c r="N6" s="127"/>
      <c r="O6" s="18"/>
      <c r="P6" s="128" t="s">
        <v>10</v>
      </c>
      <c r="Q6" s="122"/>
      <c r="R6" s="123"/>
      <c r="S6" s="25" t="s">
        <v>12</v>
      </c>
      <c r="T6" s="25" t="s">
        <v>13</v>
      </c>
      <c r="U6" s="129" t="s">
        <v>153</v>
      </c>
      <c r="V6" s="18"/>
      <c r="W6" s="130" t="s">
        <v>14</v>
      </c>
      <c r="X6" s="131" t="s">
        <v>154</v>
      </c>
    </row>
    <row r="7" spans="1:24" x14ac:dyDescent="0.3">
      <c r="A7" s="132"/>
      <c r="B7" s="133"/>
      <c r="C7" s="134"/>
      <c r="D7" s="135" t="s">
        <v>155</v>
      </c>
      <c r="E7" s="136" t="s">
        <v>156</v>
      </c>
      <c r="F7" s="137" t="s">
        <v>157</v>
      </c>
      <c r="G7" s="134"/>
      <c r="H7" s="138" t="s">
        <v>155</v>
      </c>
      <c r="I7" s="139" t="s">
        <v>156</v>
      </c>
      <c r="J7" s="137" t="s">
        <v>157</v>
      </c>
      <c r="K7" s="134"/>
      <c r="L7" s="135" t="s">
        <v>155</v>
      </c>
      <c r="M7" s="136" t="s">
        <v>156</v>
      </c>
      <c r="N7" s="140" t="s">
        <v>157</v>
      </c>
      <c r="O7" s="134"/>
      <c r="P7" s="141" t="s">
        <v>155</v>
      </c>
      <c r="Q7" s="142" t="s">
        <v>156</v>
      </c>
      <c r="R7" s="143" t="s">
        <v>157</v>
      </c>
      <c r="S7" s="144"/>
      <c r="T7" s="144"/>
      <c r="U7" s="145"/>
      <c r="V7" s="134"/>
      <c r="W7" s="146"/>
      <c r="X7" s="146"/>
    </row>
    <row r="8" spans="1:24" x14ac:dyDescent="0.3">
      <c r="A8" s="70"/>
      <c r="B8" s="147"/>
      <c r="C8" s="9"/>
      <c r="D8" s="70"/>
      <c r="E8" s="9"/>
      <c r="F8" s="147"/>
      <c r="G8" s="9"/>
      <c r="H8" s="70"/>
      <c r="I8" s="9"/>
      <c r="J8" s="147"/>
      <c r="K8" s="9"/>
      <c r="L8" s="70"/>
      <c r="M8" s="9"/>
      <c r="N8" s="147"/>
      <c r="O8" s="9"/>
      <c r="P8" s="70"/>
      <c r="Q8" s="9"/>
      <c r="R8" s="9"/>
      <c r="S8" s="9"/>
      <c r="T8" s="9"/>
      <c r="U8" s="147"/>
      <c r="V8" s="9"/>
      <c r="W8" s="148"/>
      <c r="X8" s="148"/>
    </row>
    <row r="9" spans="1:24" x14ac:dyDescent="0.3">
      <c r="A9" s="149" t="s">
        <v>158</v>
      </c>
      <c r="B9" s="71">
        <f>[1]G.F.Research!$B$235</f>
        <v>1028438</v>
      </c>
      <c r="C9" s="9"/>
      <c r="D9" s="43">
        <f>[1]G.F.Research!E235</f>
        <v>29569900.631781958</v>
      </c>
      <c r="E9" s="119">
        <f>F9/D9</f>
        <v>8.3091141257663606E-2</v>
      </c>
      <c r="F9" s="45">
        <f>[1]G.F.Research!G235</f>
        <v>2456996.7903704708</v>
      </c>
      <c r="G9" s="9"/>
      <c r="H9" s="43">
        <f>[1]G.F.Research!I235</f>
        <v>0</v>
      </c>
      <c r="I9" s="46"/>
      <c r="J9" s="45">
        <f>[1]G.F.Research!K235</f>
        <v>0</v>
      </c>
      <c r="K9" s="9"/>
      <c r="L9" s="43">
        <f>[1]G.F.Research!M235</f>
        <v>141159.39358970066</v>
      </c>
      <c r="M9" s="44">
        <f>N9/L9</f>
        <v>4.7809563103972188</v>
      </c>
      <c r="N9" s="45">
        <f>[1]G.F.Research!O235</f>
        <v>674876.89355452405</v>
      </c>
      <c r="O9" s="9"/>
      <c r="P9" s="43">
        <f>[1]G.F.Research!Q235</f>
        <v>78634</v>
      </c>
      <c r="Q9" s="46">
        <f>R9/P9</f>
        <v>8.610108749904624</v>
      </c>
      <c r="R9" s="48">
        <f>[1]G.F.Research!S235</f>
        <v>677047.29144000018</v>
      </c>
      <c r="S9" s="48">
        <f>[1]G.F.Research!T235</f>
        <v>13222.396319999998</v>
      </c>
      <c r="T9" s="48">
        <f>[1]G.F.Research!U235</f>
        <v>28173.614400000002</v>
      </c>
      <c r="U9" s="45">
        <f>R9+S9+T9</f>
        <v>718443.30216000008</v>
      </c>
      <c r="V9" s="9"/>
      <c r="W9" s="150">
        <f>[1]G.F.Research!W235</f>
        <v>3850316.9860849953</v>
      </c>
      <c r="X9" s="151">
        <f>W9/B9</f>
        <v>3.7438493969349591</v>
      </c>
    </row>
    <row r="10" spans="1:24" x14ac:dyDescent="0.3">
      <c r="A10" s="70"/>
      <c r="B10" s="147"/>
      <c r="C10" s="9"/>
      <c r="D10" s="70"/>
      <c r="E10" s="9"/>
      <c r="F10" s="147"/>
      <c r="G10" s="9"/>
      <c r="H10" s="70"/>
      <c r="I10" s="9"/>
      <c r="J10" s="147"/>
      <c r="K10" s="9"/>
      <c r="L10" s="70"/>
      <c r="M10" s="9"/>
      <c r="N10" s="147"/>
      <c r="O10" s="9"/>
      <c r="P10" s="70"/>
      <c r="Q10" s="9"/>
      <c r="R10" s="9"/>
      <c r="S10" s="9"/>
      <c r="T10" s="9"/>
      <c r="U10" s="147"/>
      <c r="V10" s="9"/>
      <c r="W10" s="148"/>
      <c r="X10" s="148"/>
    </row>
    <row r="11" spans="1:24" x14ac:dyDescent="0.3">
      <c r="A11" s="149" t="s">
        <v>159</v>
      </c>
      <c r="B11" s="71">
        <f>'[1]G.F. Medical'!$B$191</f>
        <v>1399777</v>
      </c>
      <c r="C11" s="9"/>
      <c r="D11" s="43">
        <f>'[1]G.F. Medical'!E191</f>
        <v>39566305.865518667</v>
      </c>
      <c r="E11" s="119">
        <f>F11/D11</f>
        <v>7.9535917251034038E-2</v>
      </c>
      <c r="F11" s="45">
        <f>'[1]G.F. Medical'!G191</f>
        <v>3146942.4292489951</v>
      </c>
      <c r="G11" s="9"/>
      <c r="H11" s="43">
        <f>'[1]G.F. Medical'!I191</f>
        <v>150596.38937364399</v>
      </c>
      <c r="I11" s="46">
        <f>J11/H11</f>
        <v>12.849323221041939</v>
      </c>
      <c r="J11" s="45">
        <f>'[1]G.F. Medical'!K191</f>
        <v>1935061.6829838373</v>
      </c>
      <c r="K11" s="9"/>
      <c r="L11" s="43">
        <f>'[1]G.F. Medical'!M191</f>
        <v>124536.54104543052</v>
      </c>
      <c r="M11" s="44">
        <f>N11/L11</f>
        <v>4.9379948812315231</v>
      </c>
      <c r="N11" s="45">
        <f>'[1]G.F. Medical'!O191</f>
        <v>614960.80220861535</v>
      </c>
      <c r="O11" s="9"/>
      <c r="P11" s="43">
        <f>'[1]G.F. Medical'!Q191</f>
        <v>135537.62259221871</v>
      </c>
      <c r="Q11" s="46">
        <f>R11/P11</f>
        <v>8.1265090116984862</v>
      </c>
      <c r="R11" s="48">
        <f>'[1]G.F. Medical'!S191</f>
        <v>1101447.7114198536</v>
      </c>
      <c r="S11" s="48">
        <f>'[1]G.F. Medical'!T191</f>
        <v>1376339.3602799997</v>
      </c>
      <c r="T11" s="48">
        <f>'[1]G.F. Medical'!U191</f>
        <v>36374.572800000009</v>
      </c>
      <c r="U11" s="45">
        <f>R11+S11+T11</f>
        <v>2514161.6444998533</v>
      </c>
      <c r="V11" s="9"/>
      <c r="W11" s="150">
        <f>'[1]G.F. Medical'!W191</f>
        <v>8211126.558941301</v>
      </c>
      <c r="X11" s="151">
        <f>W11/B11</f>
        <v>5.8660247731898014</v>
      </c>
    </row>
    <row r="12" spans="1:24" x14ac:dyDescent="0.3">
      <c r="A12" s="149"/>
      <c r="B12" s="152"/>
      <c r="C12" s="9"/>
      <c r="D12" s="70"/>
      <c r="E12" s="9"/>
      <c r="F12" s="147"/>
      <c r="G12" s="9"/>
      <c r="H12" s="70"/>
      <c r="I12" s="9"/>
      <c r="J12" s="147"/>
      <c r="K12" s="9"/>
      <c r="L12" s="70"/>
      <c r="M12" s="44"/>
      <c r="N12" s="147"/>
      <c r="O12" s="9"/>
      <c r="P12" s="70"/>
      <c r="Q12" s="9"/>
      <c r="R12" s="9"/>
      <c r="S12" s="9"/>
      <c r="T12" s="9"/>
      <c r="U12" s="147"/>
      <c r="V12" s="9"/>
      <c r="W12" s="148"/>
      <c r="X12" s="148"/>
    </row>
    <row r="13" spans="1:24" x14ac:dyDescent="0.3">
      <c r="A13" s="149" t="s">
        <v>160</v>
      </c>
      <c r="B13" s="71">
        <f>'[1]G.F. Classroom'!$B$421</f>
        <v>1938076</v>
      </c>
      <c r="C13" s="9"/>
      <c r="D13" s="43">
        <f>'[1]G.F. Classroom'!E421</f>
        <v>20922757.655941699</v>
      </c>
      <c r="E13" s="119">
        <f>F13/D13</f>
        <v>9.9499019308785144E-2</v>
      </c>
      <c r="F13" s="45">
        <f>'[1]G.F. Classroom'!G421</f>
        <v>2081793.8680015753</v>
      </c>
      <c r="G13" s="9"/>
      <c r="H13" s="43" t="str">
        <f>'[1]G.F. Classroom'!I421</f>
        <v xml:space="preserve"> </v>
      </c>
      <c r="I13" s="46"/>
      <c r="J13" s="45">
        <f>'[1]G.F. Classroom'!K421</f>
        <v>0</v>
      </c>
      <c r="K13" s="9"/>
      <c r="L13" s="43">
        <f>'[1]G.F. Classroom'!M421</f>
        <v>172289.39176511799</v>
      </c>
      <c r="M13" s="44">
        <f t="shared" ref="M13:M19" si="0">N13/L13</f>
        <v>4.7390102894061377</v>
      </c>
      <c r="N13" s="45">
        <f>'[1]G.F. Classroom'!O421</f>
        <v>816481.20033041923</v>
      </c>
      <c r="O13" s="9"/>
      <c r="P13" s="43">
        <f>'[1]G.F. Classroom'!Q421</f>
        <v>67671.81</v>
      </c>
      <c r="Q13" s="46">
        <f>R13/P13</f>
        <v>8.7202852085026255</v>
      </c>
      <c r="R13" s="48">
        <f>'[1]G.F. Classroom'!S421</f>
        <v>590117.48377560009</v>
      </c>
      <c r="S13" s="48">
        <f>'[1]G.F. Classroom'!T421</f>
        <v>10277.219999999996</v>
      </c>
      <c r="T13" s="48">
        <f>'[1]G.F. Classroom'!U421</f>
        <v>61154.09280000002</v>
      </c>
      <c r="U13" s="45">
        <f>R13+S13+T13</f>
        <v>661548.79657560005</v>
      </c>
      <c r="V13" s="9"/>
      <c r="W13" s="150">
        <f>'[1]G.F. Classroom'!W421</f>
        <v>3559823.8649075944</v>
      </c>
      <c r="X13" s="151">
        <f>W13/B13</f>
        <v>1.8367823887750503</v>
      </c>
    </row>
    <row r="14" spans="1:24" x14ac:dyDescent="0.3">
      <c r="A14" s="149"/>
      <c r="B14" s="152"/>
      <c r="C14" s="9"/>
      <c r="D14" s="43"/>
      <c r="E14" s="9"/>
      <c r="F14" s="45"/>
      <c r="G14" s="9"/>
      <c r="H14" s="43"/>
      <c r="I14" s="46"/>
      <c r="J14" s="45"/>
      <c r="K14" s="9"/>
      <c r="L14" s="43"/>
      <c r="M14" s="44" t="s">
        <v>18</v>
      </c>
      <c r="N14" s="45"/>
      <c r="O14" s="9"/>
      <c r="P14" s="43"/>
      <c r="Q14" s="46"/>
      <c r="R14" s="48"/>
      <c r="S14" s="48"/>
      <c r="T14" s="48"/>
      <c r="U14" s="45"/>
      <c r="V14" s="9"/>
      <c r="W14" s="150"/>
      <c r="X14" s="150"/>
    </row>
    <row r="15" spans="1:24" x14ac:dyDescent="0.3">
      <c r="A15" s="149" t="s">
        <v>161</v>
      </c>
      <c r="B15" s="71">
        <f>'[1]G. F. Admin'!$B$398</f>
        <v>1160861</v>
      </c>
      <c r="C15" s="9"/>
      <c r="D15" s="3">
        <f>'[1]G. F. Admin'!E398</f>
        <v>19603449.51584065</v>
      </c>
      <c r="E15" s="119">
        <f>F15/D15</f>
        <v>8.9615711749712737E-2</v>
      </c>
      <c r="F15" s="45">
        <f>'[1]G. F. Admin'!G398</f>
        <v>1756777.0811116213</v>
      </c>
      <c r="G15" s="9"/>
      <c r="H15" s="43">
        <f>'[1]G. F. Admin'!I398</f>
        <v>0</v>
      </c>
      <c r="I15" s="46"/>
      <c r="J15" s="45">
        <f>'[1]G. F. Admin'!K398</f>
        <v>0</v>
      </c>
      <c r="K15" s="9"/>
      <c r="L15" s="43">
        <f>'[1]G. F. Admin'!M398</f>
        <v>52243.769727267332</v>
      </c>
      <c r="M15" s="44">
        <f t="shared" si="0"/>
        <v>4.7951032288258553</v>
      </c>
      <c r="N15" s="45">
        <f>'[1]G. F. Admin'!O398</f>
        <v>250514.26890525405</v>
      </c>
      <c r="O15" s="9"/>
      <c r="P15" s="43">
        <f>'[1]G. F. Admin'!Q398</f>
        <v>16045.556524173564</v>
      </c>
      <c r="Q15" s="46">
        <f>R15/P15</f>
        <v>9.8605140803363422</v>
      </c>
      <c r="R15" s="48">
        <f>'[1]G. F. Admin'!S398</f>
        <v>158217.43603344608</v>
      </c>
      <c r="S15" s="48">
        <f>'[1]G. F. Admin'!T398</f>
        <v>46549.129680000005</v>
      </c>
      <c r="T15" s="48">
        <f>'[1]G. F. Admin'!U398</f>
        <v>48317.860800000009</v>
      </c>
      <c r="U15" s="45">
        <f>R15+S15+T15</f>
        <v>253084.42651344609</v>
      </c>
      <c r="V15" s="9"/>
      <c r="W15" s="150">
        <f>'[1]G. F. Admin'!W398</f>
        <v>2260375.7765303217</v>
      </c>
      <c r="X15" s="151">
        <f>W15/B15</f>
        <v>1.947154548675786</v>
      </c>
    </row>
    <row r="16" spans="1:24" x14ac:dyDescent="0.3">
      <c r="A16" s="149"/>
      <c r="B16" s="152"/>
      <c r="C16" s="9"/>
      <c r="D16" s="43"/>
      <c r="E16" s="9"/>
      <c r="F16" s="45"/>
      <c r="G16" s="9"/>
      <c r="H16" s="43"/>
      <c r="I16" s="46"/>
      <c r="J16" s="45"/>
      <c r="K16" s="9"/>
      <c r="L16" s="43"/>
      <c r="M16" s="44" t="s">
        <v>18</v>
      </c>
      <c r="N16" s="45"/>
      <c r="O16" s="9"/>
      <c r="P16" s="43"/>
      <c r="Q16" s="46"/>
      <c r="R16" s="48"/>
      <c r="S16" s="48"/>
      <c r="T16" s="48"/>
      <c r="U16" s="45"/>
      <c r="V16" s="9"/>
      <c r="W16" s="150"/>
      <c r="X16" s="150"/>
    </row>
    <row r="17" spans="1:24" x14ac:dyDescent="0.3">
      <c r="A17" s="149" t="s">
        <v>162</v>
      </c>
      <c r="B17" s="71">
        <f>'[1]G.F. Library'!$B$168</f>
        <v>853302</v>
      </c>
      <c r="C17" s="9"/>
      <c r="D17" s="43">
        <f>'[1]G.F. Library'!E168</f>
        <v>12444585.122095644</v>
      </c>
      <c r="E17" s="119">
        <f>F17/D17</f>
        <v>8.2520289137291467E-2</v>
      </c>
      <c r="F17" s="45">
        <f>'[1]G.F. Library'!G168</f>
        <v>1026930.7624689683</v>
      </c>
      <c r="G17" s="9"/>
      <c r="H17" s="43">
        <f>'[1]G.F. Library'!I168</f>
        <v>0</v>
      </c>
      <c r="I17" s="46"/>
      <c r="J17" s="45">
        <f>'[1]G.F. Library'!K168</f>
        <v>0</v>
      </c>
      <c r="K17" s="9"/>
      <c r="L17" s="43">
        <f>'[1]G.F. Library'!M168</f>
        <v>34453.41699881063</v>
      </c>
      <c r="M17" s="44">
        <f t="shared" si="0"/>
        <v>4.7791940732764386</v>
      </c>
      <c r="N17" s="45">
        <f>'[1]G.F. Library'!O168</f>
        <v>164659.56632483748</v>
      </c>
      <c r="O17" s="9"/>
      <c r="P17" s="43">
        <f>'[1]G.F. Library'!Q168</f>
        <v>14302</v>
      </c>
      <c r="Q17" s="46">
        <f>R17/P17</f>
        <v>8.548550686617256</v>
      </c>
      <c r="R17" s="48">
        <f>'[1]G.F. Library'!S168</f>
        <v>122261.37192000001</v>
      </c>
      <c r="S17" s="48">
        <f>'[1]G.F. Library'!T168</f>
        <v>0</v>
      </c>
      <c r="T17" s="48">
        <f>'[1]G.F. Library'!U168</f>
        <v>20724.984000000004</v>
      </c>
      <c r="U17" s="45">
        <f>R17+S17+T17</f>
        <v>142986.35592</v>
      </c>
      <c r="V17" s="9"/>
      <c r="W17" s="150">
        <f>'[1]G.F. Library'!W168</f>
        <v>1334576.6847138056</v>
      </c>
      <c r="X17" s="151">
        <f>W17/B17</f>
        <v>1.5640144810557171</v>
      </c>
    </row>
    <row r="18" spans="1:24" x14ac:dyDescent="0.3">
      <c r="A18" s="149"/>
      <c r="B18" s="152"/>
      <c r="C18" s="9"/>
      <c r="D18" s="43"/>
      <c r="E18" s="9"/>
      <c r="F18" s="45"/>
      <c r="G18" s="9"/>
      <c r="H18" s="43"/>
      <c r="I18" s="46" t="s">
        <v>18</v>
      </c>
      <c r="J18" s="45"/>
      <c r="K18" s="9"/>
      <c r="L18" s="43"/>
      <c r="M18" s="44" t="s">
        <v>18</v>
      </c>
      <c r="N18" s="45"/>
      <c r="O18" s="9"/>
      <c r="P18" s="43"/>
      <c r="Q18" s="46"/>
      <c r="R18" s="48"/>
      <c r="S18" s="48"/>
      <c r="T18" s="48"/>
      <c r="U18" s="45"/>
      <c r="V18" s="9"/>
      <c r="W18" s="150"/>
      <c r="X18" s="150"/>
    </row>
    <row r="19" spans="1:24" x14ac:dyDescent="0.3">
      <c r="A19" s="149" t="s">
        <v>163</v>
      </c>
      <c r="B19" s="71">
        <f>'[1]G.F. Misc'!$B$529</f>
        <v>665489</v>
      </c>
      <c r="C19" s="9"/>
      <c r="D19" s="43">
        <f>'[1]G.F. Misc'!E529</f>
        <v>5357914.8830712847</v>
      </c>
      <c r="E19" s="119">
        <f>F19/D19</f>
        <v>9.3262543035526044E-2</v>
      </c>
      <c r="F19" s="45">
        <f>'[1]G.F. Misc'!G529</f>
        <v>499692.76736312121</v>
      </c>
      <c r="G19" s="9"/>
      <c r="H19" s="43">
        <f>'[1]G.F. Misc'!I529</f>
        <v>1420.1537230616129</v>
      </c>
      <c r="I19" s="46">
        <f>J19/H19</f>
        <v>22.500000000000004</v>
      </c>
      <c r="J19" s="45">
        <f>'[1]G.F. Misc'!K529</f>
        <v>31953.458768886296</v>
      </c>
      <c r="K19" s="9"/>
      <c r="L19" s="43">
        <f>'[1]G.F. Misc'!M529</f>
        <v>35701.76303396545</v>
      </c>
      <c r="M19" s="44">
        <f t="shared" si="0"/>
        <v>4.8014101804348712</v>
      </c>
      <c r="N19" s="45">
        <f>'[1]G.F. Misc'!O529</f>
        <v>171418.80849075507</v>
      </c>
      <c r="O19" s="9"/>
      <c r="P19" s="43">
        <f>'[1]G.F. Misc'!Q529</f>
        <v>12805</v>
      </c>
      <c r="Q19" s="46">
        <f>R19/P19</f>
        <v>10.33138922295978</v>
      </c>
      <c r="R19" s="48">
        <f>'[1]G.F. Misc'!S529</f>
        <v>132293.43899999998</v>
      </c>
      <c r="S19" s="48">
        <f>'[1]G.F. Misc'!T529</f>
        <v>17421.524399999998</v>
      </c>
      <c r="T19" s="48">
        <f>'[1]G.F. Misc'!U529</f>
        <v>30119.040000000001</v>
      </c>
      <c r="U19" s="45">
        <f>R19+S19+T19</f>
        <v>179834.00339999999</v>
      </c>
      <c r="V19" s="9"/>
      <c r="W19" s="150">
        <f>'[1]G.F. Misc'!W529</f>
        <v>882899.03802276251</v>
      </c>
      <c r="X19" s="151">
        <f>W19/B19</f>
        <v>1.3266921587325449</v>
      </c>
    </row>
    <row r="20" spans="1:24" x14ac:dyDescent="0.3">
      <c r="A20" s="72"/>
      <c r="B20" s="153"/>
      <c r="C20" s="9"/>
      <c r="D20" s="72"/>
      <c r="E20" s="154"/>
      <c r="F20" s="153"/>
      <c r="G20" s="9"/>
      <c r="H20" s="72"/>
      <c r="I20" s="154"/>
      <c r="J20" s="153"/>
      <c r="K20" s="9"/>
      <c r="L20" s="72"/>
      <c r="M20" s="55"/>
      <c r="N20" s="153"/>
      <c r="O20" s="9"/>
      <c r="P20" s="72"/>
      <c r="Q20" s="154"/>
      <c r="R20" s="154"/>
      <c r="S20" s="154"/>
      <c r="T20" s="154"/>
      <c r="U20" s="153"/>
      <c r="V20" s="9"/>
      <c r="W20" s="155"/>
      <c r="X20" s="155"/>
    </row>
    <row r="21" spans="1:24" ht="15" thickBot="1" x14ac:dyDescent="0.35">
      <c r="A21" s="6"/>
      <c r="B21" s="6"/>
      <c r="C21" s="9"/>
      <c r="D21" s="6"/>
      <c r="E21" s="6"/>
      <c r="F21" s="6"/>
      <c r="G21" s="9"/>
      <c r="H21" s="6"/>
      <c r="I21" s="6"/>
      <c r="J21" s="6"/>
      <c r="K21" s="9"/>
      <c r="L21" s="6"/>
      <c r="M21" s="7"/>
      <c r="N21" s="6"/>
      <c r="O21" s="9"/>
      <c r="P21" s="6"/>
      <c r="Q21" s="6"/>
      <c r="R21" s="6"/>
      <c r="S21" s="6"/>
      <c r="T21" s="6"/>
      <c r="U21" s="6"/>
      <c r="V21" s="9"/>
      <c r="W21" s="6"/>
      <c r="X21" s="6"/>
    </row>
    <row r="22" spans="1:24" ht="15.6" thickBot="1" x14ac:dyDescent="0.35">
      <c r="A22" s="156" t="s">
        <v>24</v>
      </c>
      <c r="B22" s="157">
        <f>SUM(B9:B19)</f>
        <v>7045943</v>
      </c>
      <c r="C22" s="81"/>
      <c r="D22" s="158">
        <f>SUM(D9:D19)</f>
        <v>127464913.6742499</v>
      </c>
      <c r="E22" s="159">
        <f>F22/D22</f>
        <v>8.6056102674635135E-2</v>
      </c>
      <c r="F22" s="160">
        <f>SUM(F9:F19)</f>
        <v>10969133.698564753</v>
      </c>
      <c r="G22" s="81"/>
      <c r="H22" s="158">
        <f>SUM(H9:H19)</f>
        <v>152016.5430967056</v>
      </c>
      <c r="I22" s="161">
        <f>J22/H22</f>
        <v>12.939480807042187</v>
      </c>
      <c r="J22" s="160">
        <f>SUM(J9:J19)</f>
        <v>1967015.1417527236</v>
      </c>
      <c r="K22" s="81"/>
      <c r="L22" s="158">
        <f>SUM(L9:L19)</f>
        <v>560384.27616029256</v>
      </c>
      <c r="M22" s="162">
        <f>N22/L22</f>
        <v>4.8054730555004426</v>
      </c>
      <c r="N22" s="160">
        <f>SUM(N9:N19)</f>
        <v>2692911.5398144051</v>
      </c>
      <c r="O22" s="81"/>
      <c r="P22" s="158">
        <f>SUM(P9:P19)</f>
        <v>324995.98911639233</v>
      </c>
      <c r="Q22" s="161">
        <f>R22/P22</f>
        <v>8.5582124910248947</v>
      </c>
      <c r="R22" s="163">
        <f>SUM(R9:R19)</f>
        <v>2781384.7335888995</v>
      </c>
      <c r="S22" s="163">
        <f>SUM(S9:S19)</f>
        <v>1463809.6306799997</v>
      </c>
      <c r="T22" s="163">
        <f>SUM(T9:T19)</f>
        <v>224864.16480000006</v>
      </c>
      <c r="U22" s="160">
        <f>SUM(U9:U19)</f>
        <v>4470058.5290688984</v>
      </c>
      <c r="V22" s="81"/>
      <c r="W22" s="164">
        <f>SUM(W9:W19)</f>
        <v>20099118.909200784</v>
      </c>
      <c r="X22" s="165">
        <f>W22/B22</f>
        <v>2.8525804011188827</v>
      </c>
    </row>
    <row r="23" spans="1:24" ht="15.6" x14ac:dyDescent="0.3">
      <c r="A23" s="63"/>
      <c r="B23" s="6"/>
      <c r="C23" s="9"/>
      <c r="D23" s="166"/>
      <c r="E23" s="69"/>
      <c r="F23" s="69"/>
      <c r="G23" s="167"/>
      <c r="H23" s="166"/>
      <c r="I23" s="69"/>
      <c r="J23" s="69"/>
      <c r="K23" s="167"/>
      <c r="L23" s="166"/>
      <c r="M23" s="69"/>
      <c r="N23" s="69"/>
      <c r="O23" s="167"/>
      <c r="P23" s="166"/>
      <c r="Q23" s="6"/>
      <c r="R23" s="168">
        <f>R22+T22</f>
        <v>3006248.8983888994</v>
      </c>
      <c r="S23" s="168"/>
      <c r="T23" s="168"/>
      <c r="U23" s="168"/>
      <c r="V23" s="9"/>
      <c r="W23" s="6"/>
      <c r="X23" s="6"/>
    </row>
    <row r="24" spans="1:24" ht="15" thickBot="1" x14ac:dyDescent="0.35">
      <c r="A24" s="169"/>
      <c r="B24" s="170"/>
      <c r="C24" s="9"/>
      <c r="D24" s="171"/>
      <c r="E24" s="171"/>
      <c r="F24" s="171"/>
      <c r="G24" s="167"/>
      <c r="H24" s="171"/>
      <c r="I24" s="171"/>
      <c r="J24" s="171"/>
      <c r="K24" s="167"/>
      <c r="L24" s="171"/>
      <c r="M24" s="171"/>
      <c r="N24" s="171"/>
      <c r="O24" s="167"/>
      <c r="P24" s="171"/>
      <c r="Q24" s="170"/>
      <c r="R24" s="172"/>
      <c r="S24" s="172"/>
      <c r="T24" s="172"/>
      <c r="U24" s="154"/>
      <c r="V24" s="9"/>
      <c r="W24" s="170"/>
      <c r="X24" s="170"/>
    </row>
    <row r="25" spans="1:24" ht="16.2" thickBot="1" x14ac:dyDescent="0.35">
      <c r="A25" s="173" t="s">
        <v>164</v>
      </c>
      <c r="B25" s="174"/>
      <c r="C25" s="9"/>
      <c r="D25" s="175">
        <f>D22-D23</f>
        <v>127464913.6742499</v>
      </c>
      <c r="E25" s="176"/>
      <c r="F25" s="163">
        <f>D25*E22</f>
        <v>10969133.698564753</v>
      </c>
      <c r="G25" s="167"/>
      <c r="H25" s="175">
        <f>H22-H23</f>
        <v>152016.5430967056</v>
      </c>
      <c r="I25" s="176"/>
      <c r="J25" s="163">
        <f>H25*I22</f>
        <v>1967015.1417527236</v>
      </c>
      <c r="K25" s="167"/>
      <c r="L25" s="177">
        <f>L22-L23</f>
        <v>560384.27616029256</v>
      </c>
      <c r="M25" s="171"/>
      <c r="N25" s="163">
        <f>L25*M22</f>
        <v>2692911.5398144047</v>
      </c>
      <c r="O25" s="167"/>
      <c r="P25" s="177">
        <f>P22-P23</f>
        <v>324995.98911639233</v>
      </c>
      <c r="Q25" s="170"/>
      <c r="R25" s="163">
        <f>P25*Q22</f>
        <v>2781384.7335888995</v>
      </c>
      <c r="S25" s="163">
        <f>S22</f>
        <v>1463809.6306799997</v>
      </c>
      <c r="T25" s="163">
        <f>T22</f>
        <v>224864.16480000006</v>
      </c>
      <c r="U25" s="163">
        <f>SUM(R25:T25)</f>
        <v>4470058.5290688993</v>
      </c>
      <c r="V25" s="9"/>
      <c r="W25" s="178">
        <f>U25+N25+J25+F25</f>
        <v>20099118.90920078</v>
      </c>
      <c r="X25" s="174"/>
    </row>
    <row r="26" spans="1:24" ht="15.6" x14ac:dyDescent="0.3">
      <c r="A26" s="65"/>
      <c r="B26" s="179">
        <f>$B$28</f>
        <v>3.5000000000000003E-2</v>
      </c>
      <c r="C26" s="9"/>
      <c r="D26" s="180"/>
      <c r="E26" s="167"/>
      <c r="F26" s="181"/>
      <c r="G26" s="167"/>
      <c r="H26" s="180"/>
      <c r="I26" s="167"/>
      <c r="J26" s="181"/>
      <c r="K26" s="167"/>
      <c r="L26" s="180"/>
      <c r="M26" s="167"/>
      <c r="N26" s="181"/>
      <c r="O26" s="167"/>
      <c r="P26" s="180"/>
      <c r="Q26" s="9"/>
      <c r="R26" s="181"/>
      <c r="S26" s="181"/>
      <c r="T26" s="181"/>
      <c r="U26" s="181"/>
      <c r="V26" s="9"/>
      <c r="W26" s="9"/>
      <c r="X26" s="9"/>
    </row>
    <row r="27" spans="1:24" ht="15" thickBot="1" x14ac:dyDescent="0.35">
      <c r="A27" s="6"/>
      <c r="B27" s="6"/>
      <c r="C27" s="9"/>
      <c r="D27" s="6"/>
      <c r="E27" s="6"/>
      <c r="F27" s="6"/>
      <c r="G27" s="9"/>
      <c r="H27" s="6"/>
      <c r="I27" s="6"/>
      <c r="J27" s="6"/>
      <c r="K27" s="9"/>
      <c r="L27" s="6"/>
      <c r="M27" s="6"/>
      <c r="N27" s="6"/>
      <c r="O27" s="9"/>
      <c r="P27" s="6"/>
      <c r="Q27" s="6"/>
      <c r="R27" s="73"/>
      <c r="S27" s="73"/>
      <c r="T27" s="73"/>
      <c r="U27" s="6"/>
      <c r="V27" s="9"/>
      <c r="W27" s="6"/>
      <c r="X27" s="6"/>
    </row>
    <row r="28" spans="1:24" ht="15.6" thickBot="1" x14ac:dyDescent="0.35">
      <c r="A28" s="156" t="s">
        <v>165</v>
      </c>
      <c r="B28" s="182">
        <v>3.5000000000000003E-2</v>
      </c>
      <c r="C28" s="183"/>
      <c r="D28" s="158">
        <f>((1+$B$28)*D25)+D26</f>
        <v>131926185.65284865</v>
      </c>
      <c r="E28" s="184">
        <f>$E$22</f>
        <v>8.6056102674635135E-2</v>
      </c>
      <c r="F28" s="160">
        <f>D28*E28</f>
        <v>11353053.37801452</v>
      </c>
      <c r="G28" s="183"/>
      <c r="H28" s="158">
        <f>(1+$B$28)*H25</f>
        <v>157337.1221050903</v>
      </c>
      <c r="I28" s="185">
        <f>$I$22</f>
        <v>12.939480807042187</v>
      </c>
      <c r="J28" s="160">
        <f>H28*I28</f>
        <v>2035860.6717140691</v>
      </c>
      <c r="K28" s="183"/>
      <c r="L28" s="158">
        <f>((1+$B$28)*L25)+L26</f>
        <v>579997.72582590277</v>
      </c>
      <c r="M28" s="186">
        <f>$M$22</f>
        <v>4.8054730555004426</v>
      </c>
      <c r="N28" s="160">
        <f>L28*M28</f>
        <v>2787163.443707909</v>
      </c>
      <c r="O28" s="183"/>
      <c r="P28" s="158">
        <f>((1+$B$28)*P25)+P26</f>
        <v>336370.84873546602</v>
      </c>
      <c r="Q28" s="84">
        <f>U25/P25</f>
        <v>13.7541959863019</v>
      </c>
      <c r="R28" s="187" t="s">
        <v>166</v>
      </c>
      <c r="S28" s="187"/>
      <c r="T28" s="187"/>
      <c r="U28" s="160">
        <f>P28*Q28</f>
        <v>4626510.57758631</v>
      </c>
      <c r="V28" s="183"/>
      <c r="W28" s="164">
        <f>U28+N28+J28+F28</f>
        <v>20802588.071022809</v>
      </c>
      <c r="X28" s="85">
        <f>W28/B22</f>
        <v>2.9524207151580431</v>
      </c>
    </row>
  </sheetData>
  <mergeCells count="4">
    <mergeCell ref="D6:F6"/>
    <mergeCell ref="H6:J6"/>
    <mergeCell ref="L6:N6"/>
    <mergeCell ref="P6:R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2"/>
  <sheetViews>
    <sheetView topLeftCell="I103" workbookViewId="0">
      <selection activeCell="K104" sqref="K104"/>
    </sheetView>
  </sheetViews>
  <sheetFormatPr defaultRowHeight="14.4" x14ac:dyDescent="0.3"/>
  <cols>
    <col min="1" max="1" width="6.33203125" customWidth="1"/>
    <col min="2" max="2" width="27" customWidth="1"/>
    <col min="3" max="3" width="12" customWidth="1"/>
    <col min="4" max="4" width="16.44140625" customWidth="1"/>
    <col min="5" max="5" width="2.88671875" customWidth="1"/>
    <col min="6" max="6" width="15.5546875" customWidth="1"/>
    <col min="7" max="7" width="9.6640625" customWidth="1"/>
    <col min="8" max="8" width="15.33203125" customWidth="1"/>
    <col min="9" max="9" width="2.6640625" customWidth="1"/>
    <col min="10" max="10" width="13.6640625" customWidth="1"/>
    <col min="11" max="11" width="11" customWidth="1"/>
    <col min="12" max="12" width="14.6640625" customWidth="1"/>
    <col min="13" max="13" width="2.6640625" customWidth="1"/>
    <col min="14" max="14" width="12.5546875" customWidth="1"/>
    <col min="15" max="15" width="11.5546875" customWidth="1"/>
    <col min="16" max="16" width="14.5546875" customWidth="1"/>
    <col min="17" max="17" width="2.6640625" customWidth="1"/>
    <col min="18" max="18" width="11.33203125" customWidth="1"/>
    <col min="19" max="19" width="14.5546875" customWidth="1"/>
    <col min="20" max="21" width="14" customWidth="1"/>
    <col min="22" max="22" width="12.77734375" customWidth="1"/>
    <col min="23" max="23" width="2.6640625" customWidth="1"/>
    <col min="24" max="24" width="17.5546875" customWidth="1"/>
    <col min="25" max="25" width="24.109375" customWidth="1"/>
  </cols>
  <sheetData>
    <row r="1" spans="1:25" ht="22.8" thickBot="1" x14ac:dyDescent="0.4">
      <c r="A1" s="4"/>
      <c r="B1" s="86" t="s">
        <v>0</v>
      </c>
      <c r="C1" s="87"/>
      <c r="D1" s="5"/>
      <c r="E1" s="88"/>
      <c r="F1" s="89"/>
      <c r="G1" s="7"/>
      <c r="H1" s="8"/>
      <c r="I1" s="90"/>
      <c r="J1" s="89"/>
      <c r="K1" s="10"/>
      <c r="L1" s="8"/>
      <c r="M1" s="90"/>
      <c r="N1" s="11"/>
      <c r="O1" s="91" t="s">
        <v>1</v>
      </c>
      <c r="P1" s="92"/>
      <c r="Q1" s="90"/>
      <c r="R1" s="89"/>
      <c r="S1" s="10"/>
      <c r="T1" s="8"/>
      <c r="U1" s="8"/>
      <c r="V1" s="8"/>
      <c r="W1" s="90"/>
      <c r="X1" s="8"/>
      <c r="Y1" s="10"/>
    </row>
    <row r="2" spans="1:25" x14ac:dyDescent="0.3">
      <c r="A2" s="4"/>
      <c r="B2" s="89"/>
      <c r="C2" s="89"/>
      <c r="D2" s="12"/>
      <c r="E2" s="90"/>
      <c r="F2" s="89"/>
      <c r="G2" s="7"/>
      <c r="H2" s="8"/>
      <c r="I2" s="90"/>
      <c r="J2" s="89"/>
      <c r="K2" s="10"/>
      <c r="L2" s="8"/>
      <c r="M2" s="90"/>
      <c r="N2" s="89"/>
      <c r="O2" s="10"/>
      <c r="P2" s="8"/>
      <c r="Q2" s="90"/>
      <c r="R2" s="89"/>
      <c r="S2" s="10"/>
      <c r="T2" s="8"/>
      <c r="U2" s="8"/>
      <c r="V2" s="8"/>
      <c r="W2" s="90"/>
      <c r="X2" s="8"/>
      <c r="Y2" s="10"/>
    </row>
    <row r="3" spans="1:25" ht="15" thickBot="1" x14ac:dyDescent="0.35">
      <c r="A3" s="4"/>
      <c r="B3" s="13" t="s">
        <v>25</v>
      </c>
      <c r="C3" s="89"/>
      <c r="D3" s="12"/>
      <c r="E3" s="90"/>
      <c r="F3" s="89"/>
      <c r="G3" s="7"/>
      <c r="H3" s="8"/>
      <c r="I3" s="90"/>
      <c r="J3" s="89"/>
      <c r="K3" s="10"/>
      <c r="L3" s="8"/>
      <c r="M3" s="90"/>
      <c r="N3" s="89"/>
      <c r="O3" s="10"/>
      <c r="P3" s="8"/>
      <c r="Q3" s="90"/>
      <c r="R3" s="89"/>
      <c r="S3" s="10"/>
      <c r="T3" s="8"/>
      <c r="U3" s="8"/>
      <c r="V3" s="8"/>
      <c r="W3" s="90"/>
      <c r="X3" s="8"/>
      <c r="Y3" s="10"/>
    </row>
    <row r="4" spans="1:25" ht="22.8" thickBot="1" x14ac:dyDescent="0.4">
      <c r="A4" s="4"/>
      <c r="B4" s="89"/>
      <c r="C4" s="89"/>
      <c r="D4" s="12"/>
      <c r="E4" s="90"/>
      <c r="F4" s="89"/>
      <c r="G4" s="7"/>
      <c r="H4" s="8"/>
      <c r="I4" s="90"/>
      <c r="J4" s="89"/>
      <c r="K4" s="10"/>
      <c r="L4" s="8"/>
      <c r="M4" s="90"/>
      <c r="N4" s="14" t="s">
        <v>2</v>
      </c>
      <c r="O4" s="91"/>
      <c r="P4" s="93"/>
      <c r="Q4" s="90"/>
      <c r="R4" s="89"/>
      <c r="S4" s="10"/>
      <c r="T4" s="8"/>
      <c r="U4" s="8"/>
      <c r="V4" s="8"/>
      <c r="W4" s="90"/>
      <c r="X4" s="8"/>
      <c r="Y4" s="10"/>
    </row>
    <row r="5" spans="1:25" ht="22.8" thickBot="1" x14ac:dyDescent="0.4">
      <c r="A5" s="4"/>
      <c r="B5" s="94" t="s">
        <v>3</v>
      </c>
      <c r="C5" s="95"/>
      <c r="D5" s="15"/>
      <c r="E5" s="90"/>
      <c r="F5" s="96"/>
      <c r="G5" s="7"/>
      <c r="H5" s="8"/>
      <c r="I5" s="90"/>
      <c r="J5" s="89"/>
      <c r="K5" s="10"/>
      <c r="L5" s="8"/>
      <c r="M5" s="90"/>
      <c r="N5" s="89"/>
      <c r="O5" s="10"/>
      <c r="P5" s="8"/>
      <c r="Q5" s="90"/>
      <c r="R5" s="89"/>
      <c r="S5" s="10"/>
      <c r="T5" s="8"/>
      <c r="U5" s="8"/>
      <c r="V5" s="8"/>
      <c r="W5" s="90"/>
      <c r="X5" s="8"/>
      <c r="Y5" s="10"/>
    </row>
    <row r="6" spans="1:25" x14ac:dyDescent="0.3">
      <c r="A6" s="4"/>
      <c r="B6" s="89"/>
      <c r="C6" s="89"/>
      <c r="D6" s="12"/>
      <c r="E6" s="90"/>
      <c r="F6" s="89"/>
      <c r="G6" s="7"/>
      <c r="H6" s="8"/>
      <c r="I6" s="90"/>
      <c r="J6" s="89"/>
      <c r="K6" s="10"/>
      <c r="L6" s="8"/>
      <c r="M6" s="90"/>
      <c r="N6" s="89"/>
      <c r="O6" s="10"/>
      <c r="P6" s="8"/>
      <c r="Q6" s="90"/>
      <c r="R6" s="89"/>
      <c r="S6" s="10"/>
      <c r="T6" s="8"/>
      <c r="U6" s="8"/>
      <c r="V6" s="8"/>
      <c r="W6" s="90"/>
      <c r="X6" s="8"/>
      <c r="Y6" s="10"/>
    </row>
    <row r="7" spans="1:25" ht="45" customHeight="1" x14ac:dyDescent="0.3">
      <c r="A7" s="4"/>
      <c r="B7" s="97" t="s">
        <v>4</v>
      </c>
      <c r="C7" s="98" t="s">
        <v>5</v>
      </c>
      <c r="D7" s="17" t="s">
        <v>6</v>
      </c>
      <c r="E7" s="2"/>
      <c r="F7" s="99" t="s">
        <v>7</v>
      </c>
      <c r="G7" s="19"/>
      <c r="H7" s="20"/>
      <c r="I7" s="2"/>
      <c r="J7" s="21" t="s">
        <v>8</v>
      </c>
      <c r="K7" s="22"/>
      <c r="L7" s="23"/>
      <c r="M7" s="2"/>
      <c r="N7" s="100" t="s">
        <v>9</v>
      </c>
      <c r="O7" s="101"/>
      <c r="P7" s="102"/>
      <c r="Q7" s="2"/>
      <c r="R7" s="103" t="s">
        <v>10</v>
      </c>
      <c r="S7" s="24"/>
      <c r="T7" s="25" t="s">
        <v>11</v>
      </c>
      <c r="U7" s="26" t="s">
        <v>12</v>
      </c>
      <c r="V7" s="26" t="s">
        <v>13</v>
      </c>
      <c r="W7" s="2"/>
      <c r="X7" s="27" t="s">
        <v>14</v>
      </c>
      <c r="Y7" s="28" t="s">
        <v>15</v>
      </c>
    </row>
    <row r="8" spans="1:25" x14ac:dyDescent="0.3">
      <c r="A8" s="4"/>
      <c r="B8" s="89"/>
      <c r="C8" s="89"/>
      <c r="D8" s="12"/>
      <c r="E8" s="90"/>
      <c r="F8" s="89"/>
      <c r="G8" s="7"/>
      <c r="H8" s="8"/>
      <c r="I8" s="90"/>
      <c r="J8" s="89"/>
      <c r="K8" s="10"/>
      <c r="L8" s="8"/>
      <c r="M8" s="90"/>
      <c r="N8" s="89"/>
      <c r="O8" s="10"/>
      <c r="P8" s="8"/>
      <c r="Q8" s="90"/>
      <c r="R8" s="89"/>
      <c r="S8" s="10"/>
      <c r="T8" s="8"/>
      <c r="U8" s="8"/>
      <c r="V8" s="8"/>
      <c r="W8" s="90"/>
      <c r="X8" s="8"/>
      <c r="Y8" s="10"/>
    </row>
    <row r="9" spans="1:25" x14ac:dyDescent="0.3">
      <c r="A9" s="4"/>
      <c r="B9" s="89"/>
      <c r="C9" s="89"/>
      <c r="D9" s="12"/>
      <c r="E9" s="90"/>
      <c r="F9" s="89"/>
      <c r="G9" s="7"/>
      <c r="H9" s="8"/>
      <c r="I9" s="90"/>
      <c r="J9" s="89"/>
      <c r="K9" s="10"/>
      <c r="L9" s="8"/>
      <c r="M9" s="90"/>
      <c r="N9" s="89"/>
      <c r="O9" s="10"/>
      <c r="P9" s="8"/>
      <c r="Q9" s="90"/>
      <c r="R9" s="89"/>
      <c r="S9" s="10"/>
      <c r="T9" s="8"/>
      <c r="U9" s="8"/>
      <c r="V9" s="8"/>
      <c r="W9" s="90"/>
      <c r="X9" s="8"/>
      <c r="Y9" s="10"/>
    </row>
    <row r="10" spans="1:25" x14ac:dyDescent="0.3">
      <c r="A10" s="4">
        <v>1</v>
      </c>
      <c r="B10" s="29" t="s">
        <v>26</v>
      </c>
      <c r="C10" s="30">
        <v>169</v>
      </c>
      <c r="D10" s="31">
        <v>46300</v>
      </c>
      <c r="E10" s="90"/>
      <c r="F10" s="32">
        <v>609205.50540754315</v>
      </c>
      <c r="G10" s="33">
        <v>0.10080000000000001</v>
      </c>
      <c r="H10" s="34">
        <v>61407.91494508036</v>
      </c>
      <c r="I10" s="90"/>
      <c r="J10" s="32"/>
      <c r="K10" s="35"/>
      <c r="L10" s="34"/>
      <c r="M10" s="90"/>
      <c r="N10" s="32">
        <v>2306.8714708193602</v>
      </c>
      <c r="O10" s="35">
        <v>5.1742161526959487</v>
      </c>
      <c r="P10" s="34">
        <v>11936.251626506993</v>
      </c>
      <c r="Q10" s="90"/>
      <c r="R10" s="32">
        <v>11295</v>
      </c>
      <c r="S10" s="36">
        <v>8.8271670119521932</v>
      </c>
      <c r="T10" s="37">
        <v>99702.851400000014</v>
      </c>
      <c r="U10" s="37">
        <v>4370.1095999999998</v>
      </c>
      <c r="V10" s="34">
        <v>8812.7999999999993</v>
      </c>
      <c r="W10" s="90"/>
      <c r="X10" s="38">
        <v>187429.82407026819</v>
      </c>
      <c r="Y10" s="39">
        <v>4.0481603470900254</v>
      </c>
    </row>
    <row r="11" spans="1:25" x14ac:dyDescent="0.3">
      <c r="A11" s="4">
        <v>2</v>
      </c>
      <c r="B11" s="40" t="s">
        <v>27</v>
      </c>
      <c r="C11" s="41" t="s">
        <v>28</v>
      </c>
      <c r="D11" s="42">
        <v>133514</v>
      </c>
      <c r="E11" s="90"/>
      <c r="F11" s="43">
        <v>4051945.2658628332</v>
      </c>
      <c r="G11" s="44">
        <v>8.0850000000000019E-2</v>
      </c>
      <c r="H11" s="45">
        <v>327599.77474501013</v>
      </c>
      <c r="I11" s="90"/>
      <c r="J11" s="43">
        <v>0</v>
      </c>
      <c r="K11" s="46"/>
      <c r="L11" s="45">
        <v>0</v>
      </c>
      <c r="M11" s="90"/>
      <c r="N11" s="43">
        <v>23348.921007544261</v>
      </c>
      <c r="O11" s="46">
        <v>4.7199346094580958</v>
      </c>
      <c r="P11" s="45">
        <v>110205.38035701135</v>
      </c>
      <c r="Q11" s="90"/>
      <c r="R11" s="43">
        <v>10092</v>
      </c>
      <c r="S11" s="47">
        <v>9.2235923424494644</v>
      </c>
      <c r="T11" s="48">
        <v>93084.493919999994</v>
      </c>
      <c r="U11" s="48">
        <v>0</v>
      </c>
      <c r="V11" s="45">
        <v>4165.4736000000003</v>
      </c>
      <c r="W11" s="90"/>
      <c r="X11" s="49">
        <v>535055.12262202147</v>
      </c>
      <c r="Y11" s="50">
        <v>4.0074832798210034</v>
      </c>
    </row>
    <row r="12" spans="1:25" x14ac:dyDescent="0.3">
      <c r="A12" s="4">
        <v>3</v>
      </c>
      <c r="B12" s="51" t="s">
        <v>29</v>
      </c>
      <c r="C12" s="52" t="s">
        <v>30</v>
      </c>
      <c r="D12" s="53">
        <v>228910</v>
      </c>
      <c r="E12" s="90"/>
      <c r="F12" s="54">
        <v>11007613.549156319</v>
      </c>
      <c r="G12" s="55">
        <v>7.4932572473119713E-2</v>
      </c>
      <c r="H12" s="56">
        <v>824828.80002825044</v>
      </c>
      <c r="I12" s="90"/>
      <c r="J12" s="54">
        <v>0</v>
      </c>
      <c r="K12" s="57"/>
      <c r="L12" s="56">
        <v>0</v>
      </c>
      <c r="M12" s="90"/>
      <c r="N12" s="54">
        <v>50225.692354706131</v>
      </c>
      <c r="O12" s="57">
        <v>4.7781262479884834</v>
      </c>
      <c r="P12" s="56">
        <v>239984.69896341587</v>
      </c>
      <c r="Q12" s="90"/>
      <c r="R12" s="54">
        <v>27356.395867832889</v>
      </c>
      <c r="S12" s="58">
        <v>8.0401283620116946</v>
      </c>
      <c r="T12" s="59">
        <v>219948.93429938273</v>
      </c>
      <c r="U12" s="59">
        <v>0</v>
      </c>
      <c r="V12" s="56">
        <v>0</v>
      </c>
      <c r="W12" s="90"/>
      <c r="X12" s="60">
        <v>1284762.4332910492</v>
      </c>
      <c r="Y12" s="61">
        <v>5.6125220972917269</v>
      </c>
    </row>
    <row r="13" spans="1:25" x14ac:dyDescent="0.3">
      <c r="A13" s="4">
        <v>4</v>
      </c>
      <c r="B13" s="29" t="s">
        <v>31</v>
      </c>
      <c r="C13" s="30" t="s">
        <v>32</v>
      </c>
      <c r="D13" s="31">
        <v>265740</v>
      </c>
      <c r="E13" s="90"/>
      <c r="F13" s="32">
        <v>6793474.6776502356</v>
      </c>
      <c r="G13" s="33">
        <v>8.6466883240508899E-2</v>
      </c>
      <c r="H13" s="34">
        <v>587410.5817497368</v>
      </c>
      <c r="I13" s="90"/>
      <c r="J13" s="32">
        <v>0</v>
      </c>
      <c r="K13" s="35"/>
      <c r="L13" s="34">
        <v>0</v>
      </c>
      <c r="M13" s="90"/>
      <c r="N13" s="32">
        <v>23773.013127482474</v>
      </c>
      <c r="O13" s="35">
        <v>4.7688110454638064</v>
      </c>
      <c r="P13" s="34">
        <v>113369.00758629449</v>
      </c>
      <c r="Q13" s="90"/>
      <c r="R13" s="32">
        <v>16829</v>
      </c>
      <c r="S13" s="36">
        <v>8.283860742765464</v>
      </c>
      <c r="T13" s="37">
        <v>139409.09244000001</v>
      </c>
      <c r="U13" s="37">
        <v>0</v>
      </c>
      <c r="V13" s="34">
        <v>2212.4016000000001</v>
      </c>
      <c r="W13" s="90"/>
      <c r="X13" s="38">
        <v>842401.08337603137</v>
      </c>
      <c r="Y13" s="39">
        <v>3.1700198817491962</v>
      </c>
    </row>
    <row r="14" spans="1:25" x14ac:dyDescent="0.3">
      <c r="A14" s="4">
        <v>5</v>
      </c>
      <c r="B14" s="40" t="s">
        <v>33</v>
      </c>
      <c r="C14" s="41" t="s">
        <v>34</v>
      </c>
      <c r="D14" s="42">
        <v>24893</v>
      </c>
      <c r="E14" s="90"/>
      <c r="F14" s="43">
        <v>317194.42249445349</v>
      </c>
      <c r="G14" s="44">
        <v>9.8700000000000038E-2</v>
      </c>
      <c r="H14" s="45">
        <v>31307.089500202572</v>
      </c>
      <c r="I14" s="90"/>
      <c r="J14" s="43">
        <v>0</v>
      </c>
      <c r="K14" s="46"/>
      <c r="L14" s="45">
        <v>0</v>
      </c>
      <c r="M14" s="90"/>
      <c r="N14" s="43">
        <v>1879.9402054403793</v>
      </c>
      <c r="O14" s="46">
        <v>4.8040595061852631</v>
      </c>
      <c r="P14" s="45">
        <v>9031.3446150057298</v>
      </c>
      <c r="Q14" s="90"/>
      <c r="R14" s="43">
        <v>283</v>
      </c>
      <c r="S14" s="47">
        <v>10.573967067137811</v>
      </c>
      <c r="T14" s="48">
        <v>2992.4326800000008</v>
      </c>
      <c r="U14" s="48">
        <v>0</v>
      </c>
      <c r="V14" s="45">
        <v>0</v>
      </c>
      <c r="W14" s="90"/>
      <c r="X14" s="49">
        <v>43330.866795208298</v>
      </c>
      <c r="Y14" s="50">
        <v>1.7406848027641626</v>
      </c>
    </row>
    <row r="15" spans="1:25" x14ac:dyDescent="0.3">
      <c r="A15" s="4">
        <v>6</v>
      </c>
      <c r="B15" s="51" t="s">
        <v>35</v>
      </c>
      <c r="C15" s="52" t="s">
        <v>36</v>
      </c>
      <c r="D15" s="53">
        <v>46145</v>
      </c>
      <c r="E15" s="90"/>
      <c r="F15" s="54">
        <v>641961.54226873722</v>
      </c>
      <c r="G15" s="55">
        <v>0.10500000000000001</v>
      </c>
      <c r="H15" s="56">
        <v>67405.961938217413</v>
      </c>
      <c r="I15" s="90"/>
      <c r="J15" s="54">
        <v>0</v>
      </c>
      <c r="K15" s="57"/>
      <c r="L15" s="56">
        <v>0</v>
      </c>
      <c r="M15" s="90"/>
      <c r="N15" s="54">
        <v>4438.9473189511264</v>
      </c>
      <c r="O15" s="57">
        <v>4.8039684225929209</v>
      </c>
      <c r="P15" s="56">
        <v>21324.562749794717</v>
      </c>
      <c r="Q15" s="90"/>
      <c r="R15" s="54">
        <v>779</v>
      </c>
      <c r="S15" s="58">
        <v>10.728632657252891</v>
      </c>
      <c r="T15" s="59">
        <v>8357.6048400000018</v>
      </c>
      <c r="U15" s="59">
        <v>0</v>
      </c>
      <c r="V15" s="56">
        <v>4165.4736000000003</v>
      </c>
      <c r="W15" s="90"/>
      <c r="X15" s="60">
        <v>101253.60312801214</v>
      </c>
      <c r="Y15" s="61">
        <v>2.1942486320947476</v>
      </c>
    </row>
    <row r="16" spans="1:25" x14ac:dyDescent="0.3">
      <c r="A16" s="4">
        <v>7</v>
      </c>
      <c r="B16" s="29" t="s">
        <v>37</v>
      </c>
      <c r="C16" s="30" t="s">
        <v>38</v>
      </c>
      <c r="D16" s="31">
        <v>59904</v>
      </c>
      <c r="E16" s="90"/>
      <c r="F16" s="32">
        <v>329959.87247226777</v>
      </c>
      <c r="G16" s="33">
        <v>0.15540000000000004</v>
      </c>
      <c r="H16" s="34">
        <v>51275.764182190425</v>
      </c>
      <c r="I16" s="90"/>
      <c r="J16" s="32">
        <v>0</v>
      </c>
      <c r="K16" s="35"/>
      <c r="L16" s="34">
        <v>0</v>
      </c>
      <c r="M16" s="90"/>
      <c r="N16" s="32">
        <v>9818.5</v>
      </c>
      <c r="O16" s="35">
        <v>4.8106319499014853</v>
      </c>
      <c r="P16" s="34">
        <v>47233.189800107735</v>
      </c>
      <c r="Q16" s="90"/>
      <c r="R16" s="32">
        <v>7802.6041321671091</v>
      </c>
      <c r="S16" s="36">
        <v>8.7266658909306525</v>
      </c>
      <c r="T16" s="37">
        <v>68090.719340617274</v>
      </c>
      <c r="U16" s="37">
        <v>0</v>
      </c>
      <c r="V16" s="34">
        <v>0</v>
      </c>
      <c r="W16" s="90"/>
      <c r="X16" s="38">
        <v>166599.67332291542</v>
      </c>
      <c r="Y16" s="39">
        <v>2.781110999648027</v>
      </c>
    </row>
    <row r="17" spans="1:25" x14ac:dyDescent="0.3">
      <c r="A17" s="4">
        <v>8</v>
      </c>
      <c r="B17" s="40" t="s">
        <v>39</v>
      </c>
      <c r="C17" s="41" t="s">
        <v>40</v>
      </c>
      <c r="D17" s="42">
        <v>114272</v>
      </c>
      <c r="E17" s="90"/>
      <c r="F17" s="43">
        <v>2433555.3240860421</v>
      </c>
      <c r="G17" s="44">
        <v>9.9749999999999991E-2</v>
      </c>
      <c r="H17" s="45">
        <v>242747.14357758267</v>
      </c>
      <c r="I17" s="90"/>
      <c r="J17" s="43">
        <v>0</v>
      </c>
      <c r="K17" s="46"/>
      <c r="L17" s="45">
        <v>0</v>
      </c>
      <c r="M17" s="90"/>
      <c r="N17" s="43">
        <v>11000.286644460093</v>
      </c>
      <c r="O17" s="46">
        <v>4.7806910106957305</v>
      </c>
      <c r="P17" s="45">
        <v>52588.971476246668</v>
      </c>
      <c r="Q17" s="90"/>
      <c r="R17" s="43">
        <v>1312</v>
      </c>
      <c r="S17" s="47">
        <v>13.998038048780487</v>
      </c>
      <c r="T17" s="48">
        <v>18365.425919999998</v>
      </c>
      <c r="U17" s="48">
        <v>8852.2867199999982</v>
      </c>
      <c r="V17" s="45">
        <v>8817.4656000000014</v>
      </c>
      <c r="W17" s="90"/>
      <c r="X17" s="49">
        <v>331371.29329382931</v>
      </c>
      <c r="Y17" s="50">
        <v>2.899846797936759</v>
      </c>
    </row>
    <row r="18" spans="1:25" x14ac:dyDescent="0.3">
      <c r="A18" s="4">
        <v>9</v>
      </c>
      <c r="B18" s="51" t="s">
        <v>41</v>
      </c>
      <c r="C18" s="52" t="s">
        <v>42</v>
      </c>
      <c r="D18" s="53">
        <v>108760</v>
      </c>
      <c r="E18" s="90"/>
      <c r="F18" s="54">
        <v>3384990.4723835248</v>
      </c>
      <c r="G18" s="55">
        <v>7.7700000000000005E-2</v>
      </c>
      <c r="H18" s="56">
        <v>263013.75970419991</v>
      </c>
      <c r="I18" s="90"/>
      <c r="J18" s="54">
        <v>0</v>
      </c>
      <c r="K18" s="57"/>
      <c r="L18" s="56">
        <v>0</v>
      </c>
      <c r="M18" s="90"/>
      <c r="N18" s="54">
        <v>14120.621460296792</v>
      </c>
      <c r="O18" s="57">
        <v>4.8159063021883695</v>
      </c>
      <c r="P18" s="56">
        <v>68003.589881459658</v>
      </c>
      <c r="Q18" s="90"/>
      <c r="R18" s="54">
        <v>2885</v>
      </c>
      <c r="S18" s="58">
        <v>9.3919364298093573</v>
      </c>
      <c r="T18" s="59">
        <v>27095.736599999997</v>
      </c>
      <c r="U18" s="59">
        <v>0</v>
      </c>
      <c r="V18" s="56">
        <v>0</v>
      </c>
      <c r="W18" s="90"/>
      <c r="X18" s="60">
        <v>358113.08618565951</v>
      </c>
      <c r="Y18" s="61">
        <v>3.2926911197651667</v>
      </c>
    </row>
    <row r="19" spans="1:25" x14ac:dyDescent="0.3">
      <c r="A19" s="62"/>
      <c r="B19" s="104"/>
      <c r="C19" s="105" t="s">
        <v>16</v>
      </c>
      <c r="D19" s="64">
        <v>1028438</v>
      </c>
      <c r="E19" s="106"/>
      <c r="F19" s="64">
        <v>29569900.631781954</v>
      </c>
      <c r="G19" s="66"/>
      <c r="H19" s="67">
        <v>2456996.7903704708</v>
      </c>
      <c r="I19" s="106"/>
      <c r="J19" s="64">
        <v>0</v>
      </c>
      <c r="K19" s="66"/>
      <c r="L19" s="67">
        <v>0</v>
      </c>
      <c r="M19" s="106"/>
      <c r="N19" s="64">
        <v>140912.7935897006</v>
      </c>
      <c r="O19" s="66"/>
      <c r="P19" s="67">
        <v>673676.99705584324</v>
      </c>
      <c r="Q19" s="106"/>
      <c r="R19" s="64">
        <v>78634</v>
      </c>
      <c r="S19" s="66"/>
      <c r="T19" s="67">
        <v>677047.29143999994</v>
      </c>
      <c r="U19" s="67">
        <v>13222.396319999998</v>
      </c>
      <c r="V19" s="67">
        <v>28173.614400000006</v>
      </c>
      <c r="W19" s="106"/>
      <c r="X19" s="67">
        <v>3850316.9860849949</v>
      </c>
      <c r="Y19" s="68">
        <v>3.7438493969349587</v>
      </c>
    </row>
    <row r="20" spans="1:25" x14ac:dyDescent="0.3">
      <c r="A20" s="4"/>
      <c r="B20" s="89"/>
      <c r="C20" s="89"/>
      <c r="D20" s="12"/>
      <c r="E20" s="90"/>
      <c r="F20" s="69"/>
      <c r="G20" s="7"/>
      <c r="H20" s="8"/>
      <c r="I20" s="90"/>
      <c r="J20" s="89"/>
      <c r="K20" s="10"/>
      <c r="L20" s="8"/>
      <c r="M20" s="90"/>
      <c r="N20" s="89"/>
      <c r="O20" s="10"/>
      <c r="P20" s="8"/>
      <c r="Q20" s="90"/>
      <c r="R20" s="89"/>
      <c r="S20" s="10"/>
      <c r="T20" s="8"/>
      <c r="U20" s="8"/>
      <c r="V20" s="8"/>
      <c r="W20" s="90"/>
      <c r="X20" s="8"/>
      <c r="Y20" s="10"/>
    </row>
    <row r="21" spans="1:25" ht="15" thickBot="1" x14ac:dyDescent="0.35">
      <c r="A21" s="4"/>
      <c r="B21" s="89"/>
      <c r="C21" s="89"/>
      <c r="D21" s="12"/>
      <c r="E21" s="90"/>
      <c r="F21" s="69"/>
      <c r="G21" s="7"/>
      <c r="H21" s="8"/>
      <c r="I21" s="90"/>
      <c r="J21" s="89"/>
      <c r="K21" s="10"/>
      <c r="L21" s="8"/>
      <c r="M21" s="90"/>
      <c r="N21" s="89"/>
      <c r="O21" s="10"/>
      <c r="P21" s="8"/>
      <c r="Q21" s="90"/>
      <c r="R21" s="89"/>
      <c r="S21" s="10"/>
      <c r="T21" s="8"/>
      <c r="U21" s="8"/>
      <c r="V21" s="8"/>
      <c r="W21" s="90"/>
      <c r="X21" s="8"/>
      <c r="Y21" s="10"/>
    </row>
    <row r="22" spans="1:25" ht="22.8" thickBot="1" x14ac:dyDescent="0.4">
      <c r="A22" s="4"/>
      <c r="B22" s="94" t="s">
        <v>17</v>
      </c>
      <c r="C22" s="95"/>
      <c r="D22" s="15"/>
      <c r="E22" s="90"/>
      <c r="F22" s="96"/>
      <c r="G22" s="7"/>
      <c r="H22" s="8"/>
      <c r="I22" s="90"/>
      <c r="J22" s="89"/>
      <c r="K22" s="10"/>
      <c r="L22" s="8"/>
      <c r="M22" s="90"/>
      <c r="N22" s="89"/>
      <c r="O22" s="10"/>
      <c r="P22" s="8"/>
      <c r="Q22" s="90"/>
      <c r="R22" s="89"/>
      <c r="S22" s="10"/>
      <c r="T22" s="8"/>
      <c r="U22" s="8"/>
      <c r="V22" s="8"/>
      <c r="W22" s="90"/>
      <c r="X22" s="8"/>
      <c r="Y22" s="10"/>
    </row>
    <row r="23" spans="1:25" x14ac:dyDescent="0.3">
      <c r="A23" s="4"/>
      <c r="B23" s="89"/>
      <c r="C23" s="89"/>
      <c r="D23" s="12"/>
      <c r="E23" s="90"/>
      <c r="F23" s="89"/>
      <c r="G23" s="7"/>
      <c r="H23" s="8"/>
      <c r="I23" s="90"/>
      <c r="J23" s="89"/>
      <c r="K23" s="10"/>
      <c r="L23" s="8"/>
      <c r="M23" s="90"/>
      <c r="N23" s="89"/>
      <c r="O23" s="10"/>
      <c r="P23" s="8"/>
      <c r="Q23" s="90"/>
      <c r="R23" s="89"/>
      <c r="S23" s="10"/>
      <c r="T23" s="8"/>
      <c r="U23" s="8"/>
      <c r="V23" s="8"/>
      <c r="W23" s="90"/>
      <c r="X23" s="8"/>
      <c r="Y23" s="10"/>
    </row>
    <row r="24" spans="1:25" ht="45" customHeight="1" x14ac:dyDescent="0.3">
      <c r="A24" s="4"/>
      <c r="B24" s="97" t="s">
        <v>4</v>
      </c>
      <c r="C24" s="98" t="s">
        <v>5</v>
      </c>
      <c r="D24" s="17" t="s">
        <v>6</v>
      </c>
      <c r="E24" s="2"/>
      <c r="F24" s="99" t="s">
        <v>7</v>
      </c>
      <c r="G24" s="19"/>
      <c r="H24" s="20"/>
      <c r="I24" s="2"/>
      <c r="J24" s="21" t="s">
        <v>8</v>
      </c>
      <c r="K24" s="22"/>
      <c r="L24" s="23"/>
      <c r="M24" s="2"/>
      <c r="N24" s="100" t="s">
        <v>9</v>
      </c>
      <c r="O24" s="101"/>
      <c r="P24" s="102"/>
      <c r="Q24" s="2"/>
      <c r="R24" s="103" t="s">
        <v>10</v>
      </c>
      <c r="S24" s="24"/>
      <c r="T24" s="25" t="s">
        <v>11</v>
      </c>
      <c r="U24" s="26" t="s">
        <v>12</v>
      </c>
      <c r="V24" s="26" t="s">
        <v>13</v>
      </c>
      <c r="W24" s="2"/>
      <c r="X24" s="27" t="s">
        <v>14</v>
      </c>
      <c r="Y24" s="28" t="s">
        <v>15</v>
      </c>
    </row>
    <row r="25" spans="1:25" x14ac:dyDescent="0.3">
      <c r="A25" s="4"/>
      <c r="B25" s="107"/>
      <c r="C25" s="90"/>
      <c r="D25" s="71"/>
      <c r="E25" s="90"/>
      <c r="F25" s="107"/>
      <c r="G25" s="44"/>
      <c r="H25" s="45"/>
      <c r="I25" s="90"/>
      <c r="J25" s="107"/>
      <c r="K25" s="46"/>
      <c r="L25" s="45"/>
      <c r="M25" s="90"/>
      <c r="N25" s="108"/>
      <c r="O25" s="57"/>
      <c r="P25" s="56"/>
      <c r="Q25" s="90"/>
      <c r="R25" s="107"/>
      <c r="S25" s="46"/>
      <c r="T25" s="48"/>
      <c r="U25" s="48"/>
      <c r="V25" s="45"/>
      <c r="W25" s="90"/>
      <c r="X25" s="49"/>
      <c r="Y25" s="50"/>
    </row>
    <row r="26" spans="1:25" x14ac:dyDescent="0.3">
      <c r="A26" s="4">
        <v>1</v>
      </c>
      <c r="B26" s="29" t="s">
        <v>43</v>
      </c>
      <c r="C26" s="30">
        <v>629</v>
      </c>
      <c r="D26" s="31">
        <v>96765</v>
      </c>
      <c r="E26" s="90"/>
      <c r="F26" s="32">
        <v>3558596.6483457121</v>
      </c>
      <c r="G26" s="33">
        <v>7.8750000000000014E-2</v>
      </c>
      <c r="H26" s="34">
        <v>280239.48605722486</v>
      </c>
      <c r="I26" s="90"/>
      <c r="J26" s="32">
        <v>0</v>
      </c>
      <c r="K26" s="35"/>
      <c r="L26" s="34">
        <v>0</v>
      </c>
      <c r="M26" s="90"/>
      <c r="N26" s="32">
        <v>33020.132704854805</v>
      </c>
      <c r="O26" s="35">
        <v>4.7417796085198756</v>
      </c>
      <c r="P26" s="34">
        <v>156574.19193050076</v>
      </c>
      <c r="Q26" s="90"/>
      <c r="R26" s="32">
        <v>12732</v>
      </c>
      <c r="S26" s="36">
        <v>8.2231841281809626</v>
      </c>
      <c r="T26" s="37">
        <v>104697.58032000001</v>
      </c>
      <c r="U26" s="37">
        <v>0</v>
      </c>
      <c r="V26" s="34">
        <v>6752.1600000000026</v>
      </c>
      <c r="W26" s="90"/>
      <c r="X26" s="38">
        <v>548263.41830772569</v>
      </c>
      <c r="Y26" s="39">
        <v>5.6659269189037946</v>
      </c>
    </row>
    <row r="27" spans="1:25" x14ac:dyDescent="0.3">
      <c r="A27" s="4">
        <v>2</v>
      </c>
      <c r="B27" s="40" t="s">
        <v>44</v>
      </c>
      <c r="C27" s="41">
        <v>637</v>
      </c>
      <c r="D27" s="42">
        <v>130041</v>
      </c>
      <c r="E27" s="90"/>
      <c r="F27" s="43">
        <v>3371449.0434166105</v>
      </c>
      <c r="G27" s="44">
        <v>7.7700000000000005E-2</v>
      </c>
      <c r="H27" s="45">
        <v>261961.59067347064</v>
      </c>
      <c r="I27" s="90"/>
      <c r="J27" s="43">
        <v>0</v>
      </c>
      <c r="K27" s="46"/>
      <c r="L27" s="45">
        <v>0</v>
      </c>
      <c r="M27" s="90"/>
      <c r="N27" s="43">
        <v>17181.647363819204</v>
      </c>
      <c r="O27" s="46">
        <v>4.7487321766003685</v>
      </c>
      <c r="P27" s="45">
        <v>81591.041683569158</v>
      </c>
      <c r="Q27" s="90"/>
      <c r="R27" s="43">
        <v>13043</v>
      </c>
      <c r="S27" s="47">
        <v>8.4120375281760325</v>
      </c>
      <c r="T27" s="48">
        <v>109718.20547999999</v>
      </c>
      <c r="U27" s="48">
        <v>4738.6494000000012</v>
      </c>
      <c r="V27" s="45">
        <v>4165.4736000000003</v>
      </c>
      <c r="W27" s="90"/>
      <c r="X27" s="49">
        <v>462174.96083703986</v>
      </c>
      <c r="Y27" s="50">
        <v>3.5540711070896092</v>
      </c>
    </row>
    <row r="28" spans="1:25" x14ac:dyDescent="0.3">
      <c r="A28" s="4">
        <v>3</v>
      </c>
      <c r="B28" s="51" t="s">
        <v>45</v>
      </c>
      <c r="C28" s="52">
        <v>609</v>
      </c>
      <c r="D28" s="53">
        <v>79688</v>
      </c>
      <c r="E28" s="90"/>
      <c r="F28" s="54">
        <v>2123405.2998167258</v>
      </c>
      <c r="G28" s="55">
        <v>8.0850000000000019E-2</v>
      </c>
      <c r="H28" s="56">
        <v>171677.31849018231</v>
      </c>
      <c r="I28" s="90"/>
      <c r="J28" s="54">
        <v>0</v>
      </c>
      <c r="K28" s="57"/>
      <c r="L28" s="56">
        <v>0</v>
      </c>
      <c r="M28" s="90"/>
      <c r="N28" s="54">
        <v>26412.461087102623</v>
      </c>
      <c r="O28" s="57">
        <v>4.7510736556292112</v>
      </c>
      <c r="P28" s="56">
        <v>125487.54805126495</v>
      </c>
      <c r="Q28" s="90"/>
      <c r="R28" s="54">
        <v>6574</v>
      </c>
      <c r="S28" s="58">
        <v>8.5122790751445105</v>
      </c>
      <c r="T28" s="59">
        <v>55959.722640000007</v>
      </c>
      <c r="U28" s="59">
        <v>0</v>
      </c>
      <c r="V28" s="56">
        <v>6752.1600000000026</v>
      </c>
      <c r="W28" s="90"/>
      <c r="X28" s="60">
        <v>359876.7491814472</v>
      </c>
      <c r="Y28" s="61">
        <v>4.5160720457465011</v>
      </c>
    </row>
    <row r="29" spans="1:25" x14ac:dyDescent="0.3">
      <c r="A29" s="4">
        <v>4</v>
      </c>
      <c r="B29" s="29" t="s">
        <v>46</v>
      </c>
      <c r="C29" s="30">
        <v>211</v>
      </c>
      <c r="D29" s="31">
        <v>200000</v>
      </c>
      <c r="E29" s="90"/>
      <c r="F29" s="32">
        <v>5627338.8224867368</v>
      </c>
      <c r="G29" s="33">
        <v>8.9250000000000024E-2</v>
      </c>
      <c r="H29" s="34">
        <v>502239.98990694137</v>
      </c>
      <c r="I29" s="90"/>
      <c r="J29" s="32">
        <v>0</v>
      </c>
      <c r="K29" s="35" t="s">
        <v>18</v>
      </c>
      <c r="L29" s="34">
        <v>0</v>
      </c>
      <c r="M29" s="90" t="s">
        <v>18</v>
      </c>
      <c r="N29" s="32">
        <v>46584.699889653893</v>
      </c>
      <c r="O29" s="35">
        <v>0</v>
      </c>
      <c r="P29" s="34">
        <v>220615.4155211309</v>
      </c>
      <c r="Q29" s="90" t="s">
        <v>18</v>
      </c>
      <c r="R29" s="32">
        <v>19304.622592218711</v>
      </c>
      <c r="S29" s="36">
        <v>8.1065993801367213</v>
      </c>
      <c r="T29" s="37">
        <v>156494.84153985354</v>
      </c>
      <c r="U29" s="37">
        <v>10404</v>
      </c>
      <c r="V29" s="34">
        <v>6929.4527999999982</v>
      </c>
      <c r="W29" s="90"/>
      <c r="X29" s="38">
        <v>896683.69976792566</v>
      </c>
      <c r="Y29" s="39">
        <v>4.4834184988396286</v>
      </c>
    </row>
    <row r="30" spans="1:25" x14ac:dyDescent="0.3">
      <c r="A30" s="4">
        <v>5</v>
      </c>
      <c r="B30" s="40" t="s">
        <v>47</v>
      </c>
      <c r="C30" s="41">
        <v>611</v>
      </c>
      <c r="D30" s="42">
        <v>109435</v>
      </c>
      <c r="E30" s="90"/>
      <c r="F30" s="43">
        <v>3461725.2373878658</v>
      </c>
      <c r="G30" s="44">
        <v>7.8750000000000001E-2</v>
      </c>
      <c r="H30" s="45">
        <v>272610.86244429444</v>
      </c>
      <c r="I30" s="90"/>
      <c r="J30" s="43">
        <v>13018.06770375722</v>
      </c>
      <c r="K30" s="46">
        <v>13.432637835378605</v>
      </c>
      <c r="L30" s="45">
        <v>174866.98878100951</v>
      </c>
      <c r="M30" s="90"/>
      <c r="N30" s="43">
        <v>0</v>
      </c>
      <c r="O30" s="46" t="s">
        <v>18</v>
      </c>
      <c r="P30" s="45">
        <v>0</v>
      </c>
      <c r="Q30" s="90"/>
      <c r="R30" s="43">
        <v>7000</v>
      </c>
      <c r="S30" s="47">
        <v>8.5035805714285715</v>
      </c>
      <c r="T30" s="48">
        <v>59525.064000000006</v>
      </c>
      <c r="U30" s="48">
        <v>0</v>
      </c>
      <c r="V30" s="45">
        <v>0</v>
      </c>
      <c r="W30" s="90"/>
      <c r="X30" s="49">
        <v>507002.91522530391</v>
      </c>
      <c r="Y30" s="50">
        <v>4.6329137408078207</v>
      </c>
    </row>
    <row r="31" spans="1:25" x14ac:dyDescent="0.3">
      <c r="A31" s="4">
        <v>6</v>
      </c>
      <c r="B31" s="51" t="s">
        <v>48</v>
      </c>
      <c r="C31" s="52">
        <v>603</v>
      </c>
      <c r="D31" s="53">
        <v>285258</v>
      </c>
      <c r="E31" s="90"/>
      <c r="F31" s="54">
        <v>7656959.8946657656</v>
      </c>
      <c r="G31" s="55">
        <v>7.8750000000000014E-2</v>
      </c>
      <c r="H31" s="56">
        <v>602985.59170492913</v>
      </c>
      <c r="I31" s="90"/>
      <c r="J31" s="54">
        <v>40526.187340298369</v>
      </c>
      <c r="K31" s="57">
        <v>12.702371895550355</v>
      </c>
      <c r="L31" s="56">
        <v>514778.70310521458</v>
      </c>
      <c r="M31" s="90"/>
      <c r="N31" s="54">
        <v>0</v>
      </c>
      <c r="O31" s="57" t="s">
        <v>18</v>
      </c>
      <c r="P31" s="56">
        <v>24360</v>
      </c>
      <c r="Q31" s="90"/>
      <c r="R31" s="54">
        <v>12330</v>
      </c>
      <c r="S31" s="58">
        <v>8.0606864233576641</v>
      </c>
      <c r="T31" s="59">
        <v>99388.263600000006</v>
      </c>
      <c r="U31" s="59">
        <v>13502.696039999997</v>
      </c>
      <c r="V31" s="56">
        <v>11775.326400000004</v>
      </c>
      <c r="W31" s="90"/>
      <c r="X31" s="60">
        <v>1266790.5808501437</v>
      </c>
      <c r="Y31" s="61">
        <v>4.4408590849341429</v>
      </c>
    </row>
    <row r="32" spans="1:25" x14ac:dyDescent="0.3">
      <c r="A32" s="4">
        <v>7</v>
      </c>
      <c r="B32" s="51" t="s">
        <v>49</v>
      </c>
      <c r="C32" s="52">
        <v>612</v>
      </c>
      <c r="D32" s="53">
        <v>498590</v>
      </c>
      <c r="E32" s="90"/>
      <c r="F32" s="54">
        <v>13766830.91939925</v>
      </c>
      <c r="G32" s="55">
        <v>7.6649999999999982E-2</v>
      </c>
      <c r="H32" s="56">
        <v>1055227.5899719524</v>
      </c>
      <c r="I32" s="90"/>
      <c r="J32" s="54">
        <v>97052.1343295884</v>
      </c>
      <c r="K32" s="57">
        <v>12.832443095668447</v>
      </c>
      <c r="L32" s="56">
        <v>1245415.9910976132</v>
      </c>
      <c r="M32" s="90"/>
      <c r="N32" s="54">
        <v>1337.6000000000001</v>
      </c>
      <c r="O32" s="57">
        <v>4.7343039938319551</v>
      </c>
      <c r="P32" s="56">
        <v>6332.6050221496243</v>
      </c>
      <c r="Q32" s="90"/>
      <c r="R32" s="54">
        <v>64554</v>
      </c>
      <c r="S32" s="58">
        <v>7.9881035077609441</v>
      </c>
      <c r="T32" s="59">
        <v>515664.03383999999</v>
      </c>
      <c r="U32" s="59">
        <v>1347694.0148399996</v>
      </c>
      <c r="V32" s="56">
        <v>0</v>
      </c>
      <c r="W32" s="90"/>
      <c r="X32" s="60">
        <v>4170334.234771715</v>
      </c>
      <c r="Y32" s="61">
        <v>8.3642556705343374</v>
      </c>
    </row>
    <row r="33" spans="1:25" x14ac:dyDescent="0.3">
      <c r="A33" s="62"/>
      <c r="B33" s="104"/>
      <c r="C33" s="105" t="s">
        <v>16</v>
      </c>
      <c r="D33" s="64">
        <v>1399777</v>
      </c>
      <c r="E33" s="106"/>
      <c r="F33" s="64">
        <v>39566305.865518667</v>
      </c>
      <c r="G33" s="66"/>
      <c r="H33" s="67">
        <v>3146942.4292489951</v>
      </c>
      <c r="I33" s="106"/>
      <c r="J33" s="64">
        <v>150596.38937364399</v>
      </c>
      <c r="K33" s="68">
        <v>12.849323221041939</v>
      </c>
      <c r="L33" s="67">
        <v>1935061.6829838373</v>
      </c>
      <c r="M33" s="106"/>
      <c r="N33" s="64">
        <v>124536.54104543052</v>
      </c>
      <c r="O33" s="66"/>
      <c r="P33" s="67">
        <v>614960.80220861547</v>
      </c>
      <c r="Q33" s="106"/>
      <c r="R33" s="64">
        <v>135537.62259221871</v>
      </c>
      <c r="S33" s="66"/>
      <c r="T33" s="67">
        <v>1101447.7114198536</v>
      </c>
      <c r="U33" s="67">
        <v>1376339.3602799997</v>
      </c>
      <c r="V33" s="67">
        <v>36374.572800000009</v>
      </c>
      <c r="W33" s="106"/>
      <c r="X33" s="67">
        <v>8211126.558941301</v>
      </c>
      <c r="Y33" s="68">
        <v>5.8660247731898014</v>
      </c>
    </row>
    <row r="34" spans="1:25" x14ac:dyDescent="0.3">
      <c r="A34" s="4"/>
      <c r="B34" s="89"/>
      <c r="C34" s="89"/>
      <c r="D34" s="12"/>
      <c r="E34" s="90"/>
      <c r="F34" s="89"/>
      <c r="G34" s="7"/>
      <c r="H34" s="8"/>
      <c r="I34" s="90"/>
      <c r="J34" s="89"/>
      <c r="K34" s="10"/>
      <c r="L34" s="8"/>
      <c r="M34" s="90"/>
      <c r="N34" s="89"/>
      <c r="O34" s="10"/>
      <c r="P34" s="8"/>
      <c r="Q34" s="90"/>
      <c r="R34" s="89"/>
      <c r="S34" s="10"/>
      <c r="T34" s="8"/>
      <c r="U34" s="8"/>
      <c r="V34" s="8"/>
      <c r="W34" s="90"/>
      <c r="X34" s="73">
        <v>0.40853166728530022</v>
      </c>
      <c r="Y34" s="10"/>
    </row>
    <row r="35" spans="1:25" ht="15" thickBot="1" x14ac:dyDescent="0.35">
      <c r="A35" s="4"/>
      <c r="B35" s="89"/>
      <c r="C35" s="89"/>
      <c r="D35" s="12"/>
      <c r="E35" s="90"/>
      <c r="F35" s="89"/>
      <c r="G35" s="7"/>
      <c r="H35" s="8"/>
      <c r="I35" s="90"/>
      <c r="J35" s="89"/>
      <c r="K35" s="10"/>
      <c r="L35" s="8"/>
      <c r="M35" s="90"/>
      <c r="N35" s="89"/>
      <c r="O35" s="10"/>
      <c r="P35" s="8"/>
      <c r="Q35" s="90"/>
      <c r="R35" s="89"/>
      <c r="S35" s="10"/>
      <c r="T35" s="8"/>
      <c r="U35" s="8"/>
      <c r="V35" s="8"/>
      <c r="W35" s="90"/>
      <c r="X35" s="8"/>
      <c r="Y35" s="10"/>
    </row>
    <row r="36" spans="1:25" ht="22.8" thickBot="1" x14ac:dyDescent="0.4">
      <c r="A36" s="4"/>
      <c r="B36" s="94" t="s">
        <v>19</v>
      </c>
      <c r="C36" s="95"/>
      <c r="D36" s="15"/>
      <c r="E36" s="90"/>
      <c r="F36" s="96"/>
      <c r="G36" s="7"/>
      <c r="H36" s="8"/>
      <c r="I36" s="90"/>
      <c r="J36" s="89"/>
      <c r="K36" s="10"/>
      <c r="L36" s="8"/>
      <c r="M36" s="90"/>
      <c r="N36" s="89"/>
      <c r="O36" s="10"/>
      <c r="P36" s="8"/>
      <c r="Q36" s="90"/>
      <c r="R36" s="89"/>
      <c r="S36" s="10"/>
      <c r="T36" s="8"/>
      <c r="U36" s="8"/>
      <c r="V36" s="8"/>
      <c r="W36" s="90"/>
      <c r="X36" s="8"/>
      <c r="Y36" s="10"/>
    </row>
    <row r="37" spans="1:25" x14ac:dyDescent="0.3">
      <c r="A37" s="4"/>
      <c r="B37" s="89"/>
      <c r="C37" s="89"/>
      <c r="D37" s="12"/>
      <c r="E37" s="90"/>
      <c r="F37" s="89"/>
      <c r="G37" s="7"/>
      <c r="H37" s="8"/>
      <c r="I37" s="90"/>
      <c r="J37" s="89"/>
      <c r="K37" s="10"/>
      <c r="L37" s="8"/>
      <c r="M37" s="90"/>
      <c r="N37" s="89"/>
      <c r="O37" s="10"/>
      <c r="P37" s="8"/>
      <c r="Q37" s="90"/>
      <c r="R37" s="89"/>
      <c r="S37" s="10"/>
      <c r="T37" s="8"/>
      <c r="U37" s="8"/>
      <c r="V37" s="8"/>
      <c r="W37" s="90"/>
      <c r="X37" s="8"/>
      <c r="Y37" s="10"/>
    </row>
    <row r="38" spans="1:25" ht="45" customHeight="1" x14ac:dyDescent="0.3">
      <c r="A38" s="4"/>
      <c r="B38" s="97" t="s">
        <v>4</v>
      </c>
      <c r="C38" s="98" t="s">
        <v>5</v>
      </c>
      <c r="D38" s="17" t="s">
        <v>6</v>
      </c>
      <c r="E38" s="2"/>
      <c r="F38" s="99" t="s">
        <v>7</v>
      </c>
      <c r="G38" s="19"/>
      <c r="H38" s="20"/>
      <c r="I38" s="2"/>
      <c r="J38" s="21" t="s">
        <v>8</v>
      </c>
      <c r="K38" s="22"/>
      <c r="L38" s="23"/>
      <c r="M38" s="2"/>
      <c r="N38" s="100" t="s">
        <v>9</v>
      </c>
      <c r="O38" s="101"/>
      <c r="P38" s="102"/>
      <c r="Q38" s="2"/>
      <c r="R38" s="103" t="s">
        <v>10</v>
      </c>
      <c r="S38" s="24"/>
      <c r="T38" s="25" t="s">
        <v>11</v>
      </c>
      <c r="U38" s="26" t="s">
        <v>12</v>
      </c>
      <c r="V38" s="26" t="s">
        <v>13</v>
      </c>
      <c r="W38" s="2"/>
      <c r="X38" s="27" t="s">
        <v>14</v>
      </c>
      <c r="Y38" s="28" t="s">
        <v>15</v>
      </c>
    </row>
    <row r="39" spans="1:25" x14ac:dyDescent="0.3">
      <c r="A39" s="4"/>
      <c r="B39" s="89"/>
      <c r="C39" s="89"/>
      <c r="D39" s="12"/>
      <c r="E39" s="90"/>
      <c r="F39" s="89"/>
      <c r="G39" s="7"/>
      <c r="H39" s="8"/>
      <c r="I39" s="90"/>
      <c r="J39" s="89"/>
      <c r="K39" s="10"/>
      <c r="L39" s="8"/>
      <c r="M39" s="90"/>
      <c r="N39" s="89"/>
      <c r="O39" s="10"/>
      <c r="P39" s="8"/>
      <c r="Q39" s="90"/>
      <c r="R39" s="89"/>
      <c r="S39" s="10"/>
      <c r="T39" s="8"/>
      <c r="U39" s="8"/>
      <c r="V39" s="8"/>
      <c r="W39" s="90"/>
      <c r="X39" s="8"/>
      <c r="Y39" s="10"/>
    </row>
    <row r="40" spans="1:25" x14ac:dyDescent="0.3">
      <c r="A40" s="4">
        <v>1</v>
      </c>
      <c r="B40" s="29" t="s">
        <v>50</v>
      </c>
      <c r="C40" s="30" t="s">
        <v>51</v>
      </c>
      <c r="D40" s="31">
        <v>89669</v>
      </c>
      <c r="E40" s="90"/>
      <c r="F40" s="32">
        <v>1152589.2384489244</v>
      </c>
      <c r="G40" s="33">
        <v>0.1008</v>
      </c>
      <c r="H40" s="34">
        <v>116180.99523565157</v>
      </c>
      <c r="I40" s="90"/>
      <c r="J40" s="32">
        <v>0</v>
      </c>
      <c r="K40" s="35"/>
      <c r="L40" s="34">
        <v>0</v>
      </c>
      <c r="M40" s="90"/>
      <c r="N40" s="32">
        <v>7711.2997089235214</v>
      </c>
      <c r="O40" s="35">
        <v>4.7589140418380023</v>
      </c>
      <c r="P40" s="34">
        <v>36697.412465617446</v>
      </c>
      <c r="Q40" s="90"/>
      <c r="R40" s="32">
        <v>3144</v>
      </c>
      <c r="S40" s="36">
        <v>8.5863874809160325</v>
      </c>
      <c r="T40" s="37">
        <v>26995.602240000004</v>
      </c>
      <c r="U40" s="37">
        <v>0</v>
      </c>
      <c r="V40" s="34">
        <v>0</v>
      </c>
      <c r="W40" s="90"/>
      <c r="X40" s="38">
        <v>179874.009941269</v>
      </c>
      <c r="Y40" s="39">
        <v>2.0059776504842142</v>
      </c>
    </row>
    <row r="41" spans="1:25" x14ac:dyDescent="0.3">
      <c r="A41" s="4">
        <v>2</v>
      </c>
      <c r="B41" s="40" t="s">
        <v>52</v>
      </c>
      <c r="C41" s="41">
        <v>556</v>
      </c>
      <c r="D41" s="42">
        <v>40337</v>
      </c>
      <c r="E41" s="90"/>
      <c r="F41" s="43">
        <v>458023.33869007428</v>
      </c>
      <c r="G41" s="44">
        <v>0.12705000000000002</v>
      </c>
      <c r="H41" s="45">
        <v>58191.86518057395</v>
      </c>
      <c r="I41" s="90"/>
      <c r="J41" s="43">
        <v>0</v>
      </c>
      <c r="K41" s="46">
        <v>0</v>
      </c>
      <c r="L41" s="45">
        <v>0</v>
      </c>
      <c r="M41" s="90"/>
      <c r="N41" s="43">
        <v>1461.3045695048836</v>
      </c>
      <c r="O41" s="46">
        <v>4.7589140418380023</v>
      </c>
      <c r="P41" s="45">
        <v>6982.0247402896084</v>
      </c>
      <c r="Q41" s="90"/>
      <c r="R41" s="43">
        <v>48</v>
      </c>
      <c r="S41" s="47">
        <v>50.961060000000003</v>
      </c>
      <c r="T41" s="48">
        <v>2446.1308800000002</v>
      </c>
      <c r="U41" s="48">
        <v>0</v>
      </c>
      <c r="V41" s="45">
        <v>0</v>
      </c>
      <c r="W41" s="90"/>
      <c r="X41" s="49">
        <v>67620.020800863553</v>
      </c>
      <c r="Y41" s="50">
        <v>1.6763770434306853</v>
      </c>
    </row>
    <row r="42" spans="1:25" x14ac:dyDescent="0.3">
      <c r="A42" s="4">
        <v>3</v>
      </c>
      <c r="B42" s="51" t="s">
        <v>53</v>
      </c>
      <c r="C42" s="52" t="s">
        <v>54</v>
      </c>
      <c r="D42" s="53">
        <v>125553</v>
      </c>
      <c r="E42" s="90"/>
      <c r="F42" s="54">
        <v>1140946.4186360566</v>
      </c>
      <c r="G42" s="55">
        <v>0.10080000000000001</v>
      </c>
      <c r="H42" s="56">
        <v>115007.39899851452</v>
      </c>
      <c r="I42" s="90"/>
      <c r="J42" s="54">
        <v>0</v>
      </c>
      <c r="K42" s="57"/>
      <c r="L42" s="56">
        <v>0</v>
      </c>
      <c r="M42" s="90"/>
      <c r="N42" s="54">
        <v>18861.193912065308</v>
      </c>
      <c r="O42" s="57">
        <v>4.7558287177375229</v>
      </c>
      <c r="P42" s="56">
        <v>89700.607657816334</v>
      </c>
      <c r="Q42" s="90"/>
      <c r="R42" s="54">
        <v>8378</v>
      </c>
      <c r="S42" s="58">
        <v>8.1455598090236325</v>
      </c>
      <c r="T42" s="59">
        <v>68243.500079999998</v>
      </c>
      <c r="U42" s="59">
        <v>0</v>
      </c>
      <c r="V42" s="56">
        <v>0</v>
      </c>
      <c r="W42" s="90"/>
      <c r="X42" s="60">
        <v>272951.50673633086</v>
      </c>
      <c r="Y42" s="61">
        <v>2.1739943030937603</v>
      </c>
    </row>
    <row r="43" spans="1:25" x14ac:dyDescent="0.3">
      <c r="A43" s="4">
        <v>4</v>
      </c>
      <c r="B43" s="29" t="s">
        <v>55</v>
      </c>
      <c r="C43" s="30" t="s">
        <v>56</v>
      </c>
      <c r="D43" s="31">
        <v>106076</v>
      </c>
      <c r="E43" s="90"/>
      <c r="F43" s="32">
        <v>1637800.8056332597</v>
      </c>
      <c r="G43" s="33">
        <v>8.9249999999999996E-2</v>
      </c>
      <c r="H43" s="34">
        <v>146173.72190276842</v>
      </c>
      <c r="I43" s="90"/>
      <c r="J43" s="32">
        <v>0</v>
      </c>
      <c r="K43" s="35"/>
      <c r="L43" s="34">
        <v>0</v>
      </c>
      <c r="M43" s="90"/>
      <c r="N43" s="32">
        <v>8791.8062221956097</v>
      </c>
      <c r="O43" s="35">
        <v>4.786325730002007</v>
      </c>
      <c r="P43" s="34">
        <v>42080.448334486588</v>
      </c>
      <c r="Q43" s="90"/>
      <c r="R43" s="32">
        <v>11705</v>
      </c>
      <c r="S43" s="36">
        <v>0</v>
      </c>
      <c r="T43" s="37">
        <v>94462.7886</v>
      </c>
      <c r="U43" s="37">
        <v>0</v>
      </c>
      <c r="V43" s="34">
        <v>4165.4736000000003</v>
      </c>
      <c r="W43" s="90"/>
      <c r="X43" s="38">
        <v>286882.43243725505</v>
      </c>
      <c r="Y43" s="39">
        <v>2.704498967129747</v>
      </c>
    </row>
    <row r="44" spans="1:25" x14ac:dyDescent="0.3">
      <c r="A44" s="4">
        <v>5</v>
      </c>
      <c r="B44" s="40" t="s">
        <v>57</v>
      </c>
      <c r="C44" s="41" t="s">
        <v>58</v>
      </c>
      <c r="D44" s="42">
        <v>46313</v>
      </c>
      <c r="E44" s="90"/>
      <c r="F44" s="43">
        <v>321271.43806308485</v>
      </c>
      <c r="G44" s="44">
        <v>0.126</v>
      </c>
      <c r="H44" s="45">
        <v>40480.201195948692</v>
      </c>
      <c r="I44" s="90"/>
      <c r="J44" s="43">
        <v>0</v>
      </c>
      <c r="K44" s="46"/>
      <c r="L44" s="45">
        <v>0</v>
      </c>
      <c r="M44" s="90"/>
      <c r="N44" s="43">
        <v>2864.4827419185726</v>
      </c>
      <c r="O44" s="46">
        <v>4.814643551483389</v>
      </c>
      <c r="P44" s="45">
        <v>13791.463361713711</v>
      </c>
      <c r="Q44" s="90"/>
      <c r="R44" s="43">
        <v>568</v>
      </c>
      <c r="S44" s="47">
        <v>9.2226219718309856</v>
      </c>
      <c r="T44" s="48">
        <v>5238.4492799999998</v>
      </c>
      <c r="U44" s="48">
        <v>0</v>
      </c>
      <c r="V44" s="45">
        <v>4165.4736000000003</v>
      </c>
      <c r="W44" s="90"/>
      <c r="X44" s="49">
        <v>63675.587437662383</v>
      </c>
      <c r="Y44" s="50">
        <v>1.3748966259508644</v>
      </c>
    </row>
    <row r="45" spans="1:25" x14ac:dyDescent="0.3">
      <c r="A45" s="4">
        <v>6</v>
      </c>
      <c r="B45" s="51" t="s">
        <v>59</v>
      </c>
      <c r="C45" s="52" t="s">
        <v>60</v>
      </c>
      <c r="D45" s="53">
        <v>173977</v>
      </c>
      <c r="E45" s="90"/>
      <c r="F45" s="54">
        <v>3005300.3104466093</v>
      </c>
      <c r="G45" s="55">
        <v>8.2950000000000024E-2</v>
      </c>
      <c r="H45" s="56">
        <v>249289.6607515463</v>
      </c>
      <c r="I45" s="90"/>
      <c r="J45" s="54">
        <v>0</v>
      </c>
      <c r="K45" s="57"/>
      <c r="L45" s="56">
        <v>0</v>
      </c>
      <c r="M45" s="90"/>
      <c r="N45" s="54">
        <v>14625.906346649124</v>
      </c>
      <c r="O45" s="57">
        <v>4.7756591173616476</v>
      </c>
      <c r="P45" s="56">
        <v>69848.34299405248</v>
      </c>
      <c r="Q45" s="90"/>
      <c r="R45" s="54">
        <v>4401</v>
      </c>
      <c r="S45" s="58">
        <v>9.3754741104294492</v>
      </c>
      <c r="T45" s="59">
        <v>41261.461560000003</v>
      </c>
      <c r="U45" s="59">
        <v>0</v>
      </c>
      <c r="V45" s="56">
        <v>6752.1600000000026</v>
      </c>
      <c r="W45" s="90"/>
      <c r="X45" s="60">
        <v>367151.62530559872</v>
      </c>
      <c r="Y45" s="61">
        <v>2.1103457658518008</v>
      </c>
    </row>
    <row r="46" spans="1:25" x14ac:dyDescent="0.3">
      <c r="A46" s="4">
        <v>7</v>
      </c>
      <c r="B46" s="29" t="s">
        <v>61</v>
      </c>
      <c r="C46" s="30" t="s">
        <v>62</v>
      </c>
      <c r="D46" s="31">
        <v>219223</v>
      </c>
      <c r="E46" s="90"/>
      <c r="F46" s="32">
        <v>2162440.5096942219</v>
      </c>
      <c r="G46" s="33">
        <v>9.6600000000000019E-2</v>
      </c>
      <c r="H46" s="34">
        <v>208891.75323646187</v>
      </c>
      <c r="I46" s="90"/>
      <c r="J46" s="32">
        <v>0</v>
      </c>
      <c r="K46" s="35"/>
      <c r="L46" s="34">
        <v>0</v>
      </c>
      <c r="M46" s="90"/>
      <c r="N46" s="32">
        <v>13110.516077817876</v>
      </c>
      <c r="O46" s="35">
        <v>4.8033667354305774</v>
      </c>
      <c r="P46" s="34">
        <v>62974.616812518143</v>
      </c>
      <c r="Q46" s="90"/>
      <c r="R46" s="32">
        <v>5252</v>
      </c>
      <c r="S46" s="36">
        <v>10.108512932216298</v>
      </c>
      <c r="T46" s="37">
        <v>53089.909919999998</v>
      </c>
      <c r="U46" s="37">
        <v>0</v>
      </c>
      <c r="V46" s="34">
        <v>10917.633600000001</v>
      </c>
      <c r="W46" s="90"/>
      <c r="X46" s="38">
        <v>335873.91356898006</v>
      </c>
      <c r="Y46" s="39">
        <v>1.5321107437129318</v>
      </c>
    </row>
    <row r="47" spans="1:25" x14ac:dyDescent="0.3">
      <c r="A47" s="4">
        <v>8</v>
      </c>
      <c r="B47" s="40" t="s">
        <v>20</v>
      </c>
      <c r="C47" s="41">
        <v>591</v>
      </c>
      <c r="D47" s="42">
        <v>29000</v>
      </c>
      <c r="E47" s="90"/>
      <c r="F47" s="43">
        <v>311863.84301147878</v>
      </c>
      <c r="G47" s="44">
        <v>0.12599999999999997</v>
      </c>
      <c r="H47" s="45">
        <v>39294.84421944632</v>
      </c>
      <c r="I47" s="90"/>
      <c r="J47" s="43">
        <v>0</v>
      </c>
      <c r="K47" s="46"/>
      <c r="L47" s="45">
        <v>0</v>
      </c>
      <c r="M47" s="90"/>
      <c r="N47" s="43">
        <v>1965.8302782527696</v>
      </c>
      <c r="O47" s="46">
        <v>4.8038113922430474</v>
      </c>
      <c r="P47" s="45">
        <v>9443.477885886974</v>
      </c>
      <c r="Q47" s="90"/>
      <c r="R47" s="43">
        <v>54</v>
      </c>
      <c r="S47" s="47">
        <v>21.995160000000002</v>
      </c>
      <c r="T47" s="48">
        <v>1187.73864</v>
      </c>
      <c r="U47" s="48">
        <v>0</v>
      </c>
      <c r="V47" s="45">
        <v>0</v>
      </c>
      <c r="W47" s="90"/>
      <c r="X47" s="49">
        <v>49926.060745333292</v>
      </c>
      <c r="Y47" s="50">
        <v>1.721588301563217</v>
      </c>
    </row>
    <row r="48" spans="1:25" x14ac:dyDescent="0.3">
      <c r="A48" s="4">
        <v>9</v>
      </c>
      <c r="B48" s="51" t="s">
        <v>63</v>
      </c>
      <c r="C48" s="52" t="s">
        <v>64</v>
      </c>
      <c r="D48" s="53">
        <v>99940</v>
      </c>
      <c r="E48" s="90"/>
      <c r="F48" s="54">
        <v>731097</v>
      </c>
      <c r="G48" s="55">
        <v>0.10710000000000003</v>
      </c>
      <c r="H48" s="56">
        <v>78300.488700000016</v>
      </c>
      <c r="I48" s="90"/>
      <c r="J48" s="54">
        <v>0</v>
      </c>
      <c r="K48" s="57"/>
      <c r="L48" s="56">
        <v>0</v>
      </c>
      <c r="M48" s="90"/>
      <c r="N48" s="54">
        <v>3186.9687003563649</v>
      </c>
      <c r="O48" s="57">
        <v>4.7945760469271379</v>
      </c>
      <c r="P48" s="56">
        <v>15280.163793035137</v>
      </c>
      <c r="Q48" s="90"/>
      <c r="R48" s="54">
        <v>3591.8099999999995</v>
      </c>
      <c r="S48" s="58">
        <v>8.4992430489363322</v>
      </c>
      <c r="T48" s="59">
        <v>30527.666175600003</v>
      </c>
      <c r="U48" s="59">
        <v>0</v>
      </c>
      <c r="V48" s="56">
        <v>933.12</v>
      </c>
      <c r="W48" s="90"/>
      <c r="X48" s="60">
        <v>125041.43866863514</v>
      </c>
      <c r="Y48" s="61">
        <v>1.2511650857377941</v>
      </c>
    </row>
    <row r="49" spans="1:25" x14ac:dyDescent="0.3">
      <c r="A49" s="4">
        <v>10</v>
      </c>
      <c r="B49" s="29" t="s">
        <v>65</v>
      </c>
      <c r="C49" s="30" t="s">
        <v>66</v>
      </c>
      <c r="D49" s="31">
        <v>436295</v>
      </c>
      <c r="E49" s="90"/>
      <c r="F49" s="32">
        <v>3932340.6999645666</v>
      </c>
      <c r="G49" s="33">
        <v>9.0299999999999978E-2</v>
      </c>
      <c r="H49" s="34">
        <v>355090.36520680028</v>
      </c>
      <c r="I49" s="90"/>
      <c r="J49" s="32">
        <v>0</v>
      </c>
      <c r="K49" s="35"/>
      <c r="L49" s="34">
        <v>0</v>
      </c>
      <c r="M49" s="90"/>
      <c r="N49" s="32">
        <v>19874.401604925792</v>
      </c>
      <c r="O49" s="35">
        <v>4.7911271146940644</v>
      </c>
      <c r="P49" s="34">
        <v>95220.784417679184</v>
      </c>
      <c r="Q49" s="90"/>
      <c r="R49" s="32">
        <v>5315</v>
      </c>
      <c r="S49" s="36">
        <v>8.7010316839134525</v>
      </c>
      <c r="T49" s="37">
        <v>46245.983400000005</v>
      </c>
      <c r="U49" s="37">
        <v>0</v>
      </c>
      <c r="V49" s="34">
        <v>9807.4800000000014</v>
      </c>
      <c r="W49" s="90"/>
      <c r="X49" s="38">
        <v>506364.61302447948</v>
      </c>
      <c r="Y49" s="39">
        <v>1.1606014577853963</v>
      </c>
    </row>
    <row r="50" spans="1:25" x14ac:dyDescent="0.3">
      <c r="A50" s="4">
        <v>11</v>
      </c>
      <c r="B50" s="40" t="s">
        <v>67</v>
      </c>
      <c r="C50" s="41" t="s">
        <v>68</v>
      </c>
      <c r="D50" s="42">
        <v>82366</v>
      </c>
      <c r="E50" s="90"/>
      <c r="F50" s="43">
        <v>1303780.4726720606</v>
      </c>
      <c r="G50" s="44">
        <v>8.7149999999999991E-2</v>
      </c>
      <c r="H50" s="45">
        <v>113624.46819337008</v>
      </c>
      <c r="I50" s="90"/>
      <c r="J50" s="43" t="s">
        <v>18</v>
      </c>
      <c r="K50" s="46"/>
      <c r="L50" s="45">
        <v>0</v>
      </c>
      <c r="M50" s="90"/>
      <c r="N50" s="43">
        <v>20453.082547504771</v>
      </c>
      <c r="O50" s="46">
        <v>4.6550573768152281</v>
      </c>
      <c r="P50" s="45">
        <v>95210.272791372889</v>
      </c>
      <c r="Q50" s="90"/>
      <c r="R50" s="43">
        <v>12707</v>
      </c>
      <c r="S50" s="47">
        <v>8.2238578200991572</v>
      </c>
      <c r="T50" s="48">
        <v>104500.56131999999</v>
      </c>
      <c r="U50" s="48">
        <v>0</v>
      </c>
      <c r="V50" s="45">
        <v>0</v>
      </c>
      <c r="W50" s="90"/>
      <c r="X50" s="49">
        <v>313335.30230474297</v>
      </c>
      <c r="Y50" s="50">
        <v>3.8041825790343462</v>
      </c>
    </row>
    <row r="51" spans="1:25" x14ac:dyDescent="0.3">
      <c r="A51" s="4">
        <v>12</v>
      </c>
      <c r="B51" s="51" t="s">
        <v>69</v>
      </c>
      <c r="C51" s="52" t="s">
        <v>70</v>
      </c>
      <c r="D51" s="53">
        <v>19670</v>
      </c>
      <c r="E51" s="90"/>
      <c r="F51" s="54">
        <v>0</v>
      </c>
      <c r="G51" s="55">
        <v>0</v>
      </c>
      <c r="H51" s="56">
        <v>0</v>
      </c>
      <c r="I51" s="90"/>
      <c r="J51" s="54">
        <v>0</v>
      </c>
      <c r="K51" s="57"/>
      <c r="L51" s="56">
        <v>0</v>
      </c>
      <c r="M51" s="90"/>
      <c r="N51" s="54">
        <v>1251.2467586828425</v>
      </c>
      <c r="O51" s="57">
        <v>4.7874784559274675</v>
      </c>
      <c r="P51" s="56">
        <v>5990.3169002431832</v>
      </c>
      <c r="Q51" s="90"/>
      <c r="R51" s="54">
        <v>944</v>
      </c>
      <c r="S51" s="58">
        <v>8.6881515254237289</v>
      </c>
      <c r="T51" s="59">
        <v>8201.6150400000006</v>
      </c>
      <c r="U51" s="59">
        <v>0</v>
      </c>
      <c r="V51" s="56">
        <v>0</v>
      </c>
      <c r="W51" s="90"/>
      <c r="X51" s="60">
        <v>14191.931940243185</v>
      </c>
      <c r="Y51" s="61">
        <v>0.72150136961073641</v>
      </c>
    </row>
    <row r="52" spans="1:25" x14ac:dyDescent="0.3">
      <c r="A52" s="4">
        <v>13</v>
      </c>
      <c r="B52" s="29" t="s">
        <v>71</v>
      </c>
      <c r="C52" s="30" t="s">
        <v>72</v>
      </c>
      <c r="D52" s="31">
        <v>137370</v>
      </c>
      <c r="E52" s="90"/>
      <c r="F52" s="32">
        <v>1053409.6640227307</v>
      </c>
      <c r="G52" s="33">
        <v>0.14183588857022428</v>
      </c>
      <c r="H52" s="34">
        <v>149411.29572512541</v>
      </c>
      <c r="I52" s="90"/>
      <c r="J52" s="32">
        <v>0</v>
      </c>
      <c r="K52" s="35"/>
      <c r="L52" s="34">
        <v>0</v>
      </c>
      <c r="M52" s="90"/>
      <c r="N52" s="32">
        <v>32917.817037982946</v>
      </c>
      <c r="O52" s="35">
        <v>4.6392472338489741</v>
      </c>
      <c r="P52" s="34">
        <v>152713.89163780902</v>
      </c>
      <c r="Q52" s="90"/>
      <c r="R52" s="32">
        <v>4843</v>
      </c>
      <c r="S52" s="36">
        <v>9.9306236382407604</v>
      </c>
      <c r="T52" s="37">
        <v>48094.010280000002</v>
      </c>
      <c r="U52" s="37">
        <v>0</v>
      </c>
      <c r="V52" s="34">
        <v>8519.126400000001</v>
      </c>
      <c r="W52" s="90"/>
      <c r="X52" s="38">
        <v>358738.3240429344</v>
      </c>
      <c r="Y52" s="39">
        <v>2.6114750239712774</v>
      </c>
    </row>
    <row r="53" spans="1:25" x14ac:dyDescent="0.3">
      <c r="A53" s="4">
        <v>14</v>
      </c>
      <c r="B53" s="40" t="s">
        <v>73</v>
      </c>
      <c r="C53" s="41" t="s">
        <v>74</v>
      </c>
      <c r="D53" s="42">
        <v>41181</v>
      </c>
      <c r="E53" s="90"/>
      <c r="F53" s="43">
        <v>828037.68365004344</v>
      </c>
      <c r="G53" s="44">
        <v>0.10500000000000001</v>
      </c>
      <c r="H53" s="45">
        <v>86943.956783254573</v>
      </c>
      <c r="I53" s="90"/>
      <c r="J53" s="43">
        <v>0</v>
      </c>
      <c r="K53" s="46"/>
      <c r="L53" s="45">
        <v>0</v>
      </c>
      <c r="M53" s="90"/>
      <c r="N53" s="43">
        <v>3269.8163997626211</v>
      </c>
      <c r="O53" s="46">
        <v>4.773426030463308</v>
      </c>
      <c r="P53" s="45">
        <v>15608.226717462714</v>
      </c>
      <c r="Q53" s="90"/>
      <c r="R53" s="43">
        <v>3063</v>
      </c>
      <c r="S53" s="47">
        <v>8.6050475612144961</v>
      </c>
      <c r="T53" s="48">
        <v>26357.260679999999</v>
      </c>
      <c r="U53" s="48">
        <v>0</v>
      </c>
      <c r="V53" s="45">
        <v>6752.1600000000026</v>
      </c>
      <c r="W53" s="90"/>
      <c r="X53" s="49">
        <v>135661.60418071726</v>
      </c>
      <c r="Y53" s="50">
        <v>3.2942765882498546</v>
      </c>
    </row>
    <row r="54" spans="1:25" x14ac:dyDescent="0.3">
      <c r="A54" s="4">
        <v>15</v>
      </c>
      <c r="B54" s="51" t="s">
        <v>75</v>
      </c>
      <c r="C54" s="52" t="s">
        <v>76</v>
      </c>
      <c r="D54" s="53">
        <v>36088</v>
      </c>
      <c r="E54" s="90"/>
      <c r="F54" s="54">
        <v>222480</v>
      </c>
      <c r="G54" s="55">
        <v>0.13650000000000001</v>
      </c>
      <c r="H54" s="56">
        <v>30368.52</v>
      </c>
      <c r="I54" s="90"/>
      <c r="J54" s="54">
        <v>0</v>
      </c>
      <c r="K54" s="57"/>
      <c r="L54" s="56">
        <v>0</v>
      </c>
      <c r="M54" s="90"/>
      <c r="N54" s="54">
        <v>1957.5534925701509</v>
      </c>
      <c r="O54" s="57">
        <v>4.7422768035164014</v>
      </c>
      <c r="P54" s="56">
        <v>9283.2605194579428</v>
      </c>
      <c r="Q54" s="90"/>
      <c r="R54" s="54">
        <v>2241</v>
      </c>
      <c r="S54" s="58">
        <v>8.8707166265060238</v>
      </c>
      <c r="T54" s="59">
        <v>19879.275959999999</v>
      </c>
      <c r="U54" s="59">
        <v>0</v>
      </c>
      <c r="V54" s="56">
        <v>2065.3056000000001</v>
      </c>
      <c r="W54" s="90"/>
      <c r="X54" s="60">
        <v>61596.362079457947</v>
      </c>
      <c r="Y54" s="61">
        <v>1.706837787615217</v>
      </c>
    </row>
    <row r="55" spans="1:25" x14ac:dyDescent="0.3">
      <c r="A55" s="4">
        <v>16</v>
      </c>
      <c r="B55" s="29" t="s">
        <v>77</v>
      </c>
      <c r="C55" s="30">
        <v>511509510</v>
      </c>
      <c r="D55" s="31">
        <v>91488</v>
      </c>
      <c r="E55" s="90"/>
      <c r="F55" s="32">
        <v>950065.51071669732</v>
      </c>
      <c r="G55" s="33">
        <v>8.9250000000000024E-2</v>
      </c>
      <c r="H55" s="34">
        <v>84793.346831465256</v>
      </c>
      <c r="I55" s="90"/>
      <c r="J55" s="32">
        <v>0</v>
      </c>
      <c r="K55" s="35"/>
      <c r="L55" s="34">
        <v>0</v>
      </c>
      <c r="M55" s="90"/>
      <c r="N55" s="32">
        <v>6379.3860128708102</v>
      </c>
      <c r="O55" s="35">
        <v>4.8552965570254436</v>
      </c>
      <c r="P55" s="34">
        <v>30973.810944227916</v>
      </c>
      <c r="Q55" s="90"/>
      <c r="R55" s="32">
        <v>1417</v>
      </c>
      <c r="S55" s="36">
        <v>9.446386534932957</v>
      </c>
      <c r="T55" s="37">
        <v>13385.52972</v>
      </c>
      <c r="U55" s="37">
        <v>10277.219999999996</v>
      </c>
      <c r="V55" s="34">
        <v>324</v>
      </c>
      <c r="W55" s="90"/>
      <c r="X55" s="38">
        <v>139753.90749569313</v>
      </c>
      <c r="Y55" s="39">
        <v>1.5275654456944423</v>
      </c>
    </row>
    <row r="56" spans="1:25" x14ac:dyDescent="0.3">
      <c r="A56" s="74">
        <v>17</v>
      </c>
      <c r="B56" s="51" t="s">
        <v>78</v>
      </c>
      <c r="C56" s="52" t="s">
        <v>79</v>
      </c>
      <c r="D56" s="53">
        <v>163530</v>
      </c>
      <c r="E56" s="90"/>
      <c r="F56" s="54">
        <v>1711310.7222918877</v>
      </c>
      <c r="G56" s="55">
        <v>0.12256744675784967</v>
      </c>
      <c r="H56" s="56">
        <v>209750.98584064821</v>
      </c>
      <c r="I56" s="75"/>
      <c r="J56" s="54">
        <v>0</v>
      </c>
      <c r="K56" s="57"/>
      <c r="L56" s="56">
        <v>0</v>
      </c>
      <c r="M56" s="75"/>
      <c r="N56" s="54">
        <v>13606.779353134061</v>
      </c>
      <c r="O56" s="57">
        <v>4.7536655572982243</v>
      </c>
      <c r="P56" s="56">
        <v>64682.078356749997</v>
      </c>
      <c r="Q56" s="75"/>
      <c r="R56" s="54">
        <v>0</v>
      </c>
      <c r="S56" s="58">
        <v>0</v>
      </c>
      <c r="T56" s="59">
        <v>0</v>
      </c>
      <c r="U56" s="59">
        <v>0</v>
      </c>
      <c r="V56" s="56">
        <v>6752.1600000000026</v>
      </c>
      <c r="W56" s="75"/>
      <c r="X56" s="60">
        <v>281185.22419739823</v>
      </c>
      <c r="Y56" s="61">
        <v>1.7194718045459441</v>
      </c>
    </row>
    <row r="57" spans="1:25" x14ac:dyDescent="0.3">
      <c r="A57" s="62"/>
      <c r="B57" s="104"/>
      <c r="C57" s="105" t="s">
        <v>16</v>
      </c>
      <c r="D57" s="64">
        <v>1938076</v>
      </c>
      <c r="E57" s="106"/>
      <c r="F57" s="64">
        <v>20922757.655941695</v>
      </c>
      <c r="G57" s="66"/>
      <c r="H57" s="67">
        <v>2081793.8680015758</v>
      </c>
      <c r="I57" s="106"/>
      <c r="J57" s="64">
        <v>0</v>
      </c>
      <c r="K57" s="66"/>
      <c r="L57" s="67">
        <v>0</v>
      </c>
      <c r="M57" s="106"/>
      <c r="N57" s="64">
        <v>172289.39176511802</v>
      </c>
      <c r="O57" s="66"/>
      <c r="P57" s="67">
        <v>816481.20033041935</v>
      </c>
      <c r="Q57" s="106"/>
      <c r="R57" s="64">
        <v>67671.81</v>
      </c>
      <c r="S57" s="66"/>
      <c r="T57" s="67">
        <v>590117.48377559998</v>
      </c>
      <c r="U57" s="67">
        <v>10277.219999999996</v>
      </c>
      <c r="V57" s="67">
        <v>61154.092800000013</v>
      </c>
      <c r="W57" s="106"/>
      <c r="X57" s="67">
        <v>3559823.8649075949</v>
      </c>
      <c r="Y57" s="68">
        <v>1.8367823887750505</v>
      </c>
    </row>
    <row r="58" spans="1:25" x14ac:dyDescent="0.3">
      <c r="A58" s="4"/>
      <c r="B58" s="89"/>
      <c r="C58" s="89"/>
      <c r="D58" s="12"/>
      <c r="E58" s="90"/>
      <c r="F58" s="69"/>
      <c r="G58" s="7"/>
      <c r="H58" s="8"/>
      <c r="I58" s="90"/>
      <c r="J58" s="89"/>
      <c r="K58" s="10"/>
      <c r="L58" s="8"/>
      <c r="M58" s="90"/>
      <c r="N58" s="89"/>
      <c r="O58" s="10"/>
      <c r="P58" s="8"/>
      <c r="Q58" s="90"/>
      <c r="R58" s="89"/>
      <c r="S58" s="10"/>
      <c r="T58" s="8"/>
      <c r="U58" s="8"/>
      <c r="V58" s="8"/>
      <c r="W58" s="90"/>
      <c r="X58" s="73">
        <v>0.17711342875224309</v>
      </c>
      <c r="Y58" s="10"/>
    </row>
    <row r="59" spans="1:25" ht="15" thickBot="1" x14ac:dyDescent="0.35">
      <c r="A59" s="4"/>
      <c r="B59" s="89"/>
      <c r="C59" s="89"/>
      <c r="D59" s="12"/>
      <c r="E59" s="90"/>
      <c r="F59" s="69"/>
      <c r="G59" s="7"/>
      <c r="H59" s="8"/>
      <c r="I59" s="90"/>
      <c r="J59" s="89"/>
      <c r="K59" s="10"/>
      <c r="L59" s="8"/>
      <c r="M59" s="90"/>
      <c r="N59" s="89"/>
      <c r="O59" s="10"/>
      <c r="P59" s="8"/>
      <c r="Q59" s="90"/>
      <c r="R59" s="89"/>
      <c r="S59" s="10"/>
      <c r="T59" s="8"/>
      <c r="U59" s="8"/>
      <c r="V59" s="8"/>
      <c r="W59" s="90"/>
      <c r="X59" s="8"/>
      <c r="Y59" s="10"/>
    </row>
    <row r="60" spans="1:25" ht="22.8" thickBot="1" x14ac:dyDescent="0.4">
      <c r="A60" s="4"/>
      <c r="B60" s="94" t="s">
        <v>21</v>
      </c>
      <c r="C60" s="95"/>
      <c r="D60" s="15"/>
      <c r="E60" s="90"/>
      <c r="F60" s="96"/>
      <c r="G60" s="7"/>
      <c r="H60" s="8"/>
      <c r="I60" s="90"/>
      <c r="J60" s="89"/>
      <c r="K60" s="10"/>
      <c r="L60" s="8"/>
      <c r="M60" s="90"/>
      <c r="N60" s="89"/>
      <c r="O60" s="10"/>
      <c r="P60" s="8"/>
      <c r="Q60" s="90"/>
      <c r="R60" s="89"/>
      <c r="S60" s="10"/>
      <c r="T60" s="8"/>
      <c r="U60" s="8"/>
      <c r="V60" s="8"/>
      <c r="W60" s="90"/>
      <c r="X60" s="8"/>
      <c r="Y60" s="10"/>
    </row>
    <row r="61" spans="1:25" x14ac:dyDescent="0.3">
      <c r="A61" s="4"/>
      <c r="B61" s="89"/>
      <c r="C61" s="89"/>
      <c r="D61" s="12"/>
      <c r="E61" s="90"/>
      <c r="F61" s="89"/>
      <c r="G61" s="7"/>
      <c r="H61" s="8"/>
      <c r="I61" s="90"/>
      <c r="J61" s="89"/>
      <c r="K61" s="10"/>
      <c r="L61" s="8"/>
      <c r="M61" s="90"/>
      <c r="N61" s="89"/>
      <c r="O61" s="10"/>
      <c r="P61" s="8"/>
      <c r="Q61" s="90"/>
      <c r="R61" s="89"/>
      <c r="S61" s="10"/>
      <c r="T61" s="8"/>
      <c r="U61" s="8"/>
      <c r="V61" s="8"/>
      <c r="W61" s="90"/>
      <c r="X61" s="8"/>
      <c r="Y61" s="10"/>
    </row>
    <row r="62" spans="1:25" ht="45" customHeight="1" x14ac:dyDescent="0.3">
      <c r="A62" s="4"/>
      <c r="B62" s="97" t="s">
        <v>4</v>
      </c>
      <c r="C62" s="98" t="s">
        <v>5</v>
      </c>
      <c r="D62" s="17" t="s">
        <v>6</v>
      </c>
      <c r="E62" s="2"/>
      <c r="F62" s="99" t="s">
        <v>7</v>
      </c>
      <c r="G62" s="19"/>
      <c r="H62" s="20"/>
      <c r="I62" s="2"/>
      <c r="J62" s="21" t="s">
        <v>8</v>
      </c>
      <c r="K62" s="22"/>
      <c r="L62" s="23"/>
      <c r="M62" s="2"/>
      <c r="N62" s="100" t="s">
        <v>9</v>
      </c>
      <c r="O62" s="101"/>
      <c r="P62" s="102"/>
      <c r="Q62" s="2"/>
      <c r="R62" s="103" t="s">
        <v>10</v>
      </c>
      <c r="S62" s="24"/>
      <c r="T62" s="25" t="s">
        <v>11</v>
      </c>
      <c r="U62" s="26" t="s">
        <v>12</v>
      </c>
      <c r="V62" s="26" t="s">
        <v>13</v>
      </c>
      <c r="W62" s="2"/>
      <c r="X62" s="27" t="s">
        <v>14</v>
      </c>
      <c r="Y62" s="28" t="s">
        <v>15</v>
      </c>
    </row>
    <row r="63" spans="1:25" x14ac:dyDescent="0.3">
      <c r="A63" s="74"/>
      <c r="B63" s="54"/>
      <c r="C63" s="52"/>
      <c r="D63" s="54"/>
      <c r="E63" s="90"/>
      <c r="F63" s="54"/>
      <c r="G63" s="55"/>
      <c r="H63" s="56"/>
      <c r="I63" s="75"/>
      <c r="J63" s="54"/>
      <c r="K63" s="57"/>
      <c r="L63" s="56"/>
      <c r="M63" s="75"/>
      <c r="N63" s="54"/>
      <c r="O63" s="57"/>
      <c r="P63" s="56"/>
      <c r="Q63" s="75"/>
      <c r="R63" s="54"/>
      <c r="S63" s="58"/>
      <c r="T63" s="59"/>
      <c r="U63" s="59"/>
      <c r="V63" s="56"/>
      <c r="W63" s="75"/>
      <c r="X63" s="60"/>
      <c r="Y63" s="61"/>
    </row>
    <row r="64" spans="1:25" x14ac:dyDescent="0.3">
      <c r="A64" s="74">
        <v>1</v>
      </c>
      <c r="B64" s="29" t="s">
        <v>80</v>
      </c>
      <c r="C64" s="30" t="s">
        <v>81</v>
      </c>
      <c r="D64" s="31">
        <v>134678</v>
      </c>
      <c r="E64" s="90"/>
      <c r="F64" s="32">
        <v>1568572.2982444295</v>
      </c>
      <c r="G64" s="33">
        <v>0.1134</v>
      </c>
      <c r="H64" s="34">
        <v>177876.09862091832</v>
      </c>
      <c r="I64" s="75"/>
      <c r="J64" s="32">
        <v>0</v>
      </c>
      <c r="K64" s="35"/>
      <c r="L64" s="34">
        <v>0</v>
      </c>
      <c r="M64" s="75"/>
      <c r="N64" s="32">
        <v>3290.6210946898723</v>
      </c>
      <c r="O64" s="35">
        <v>4.8138246744940076</v>
      </c>
      <c r="P64" s="34">
        <v>15840.47302002859</v>
      </c>
      <c r="Q64" s="75"/>
      <c r="R64" s="32">
        <v>1797</v>
      </c>
      <c r="S64" s="47">
        <v>9.1153135893155266</v>
      </c>
      <c r="T64" s="37">
        <v>16380.21852</v>
      </c>
      <c r="U64" s="37">
        <v>8706.5727600000009</v>
      </c>
      <c r="V64" s="34">
        <v>4165.4736000000003</v>
      </c>
      <c r="W64" s="75"/>
      <c r="X64" s="38">
        <v>222968.8365209469</v>
      </c>
      <c r="Y64" s="39">
        <v>1.6555698519501842</v>
      </c>
    </row>
    <row r="65" spans="1:25" x14ac:dyDescent="0.3">
      <c r="A65" s="74">
        <v>2</v>
      </c>
      <c r="B65" s="40" t="s">
        <v>82</v>
      </c>
      <c r="C65" s="41" t="s">
        <v>83</v>
      </c>
      <c r="D65" s="42">
        <v>33122</v>
      </c>
      <c r="E65" s="90"/>
      <c r="F65" s="43">
        <v>245000</v>
      </c>
      <c r="G65" s="44">
        <v>0.1386</v>
      </c>
      <c r="H65" s="45">
        <v>33957</v>
      </c>
      <c r="I65" s="75"/>
      <c r="J65" s="43">
        <v>0</v>
      </c>
      <c r="K65" s="46"/>
      <c r="L65" s="45">
        <v>0</v>
      </c>
      <c r="M65" s="75"/>
      <c r="N65" s="43">
        <v>1312.4374778195524</v>
      </c>
      <c r="O65" s="46">
        <v>4.8182257134470445</v>
      </c>
      <c r="P65" s="45">
        <v>6323.6200029217525</v>
      </c>
      <c r="Q65" s="75"/>
      <c r="R65" s="43">
        <v>89</v>
      </c>
      <c r="S65" s="47">
        <v>35.720004943820236</v>
      </c>
      <c r="T65" s="48">
        <v>3179.0804400000011</v>
      </c>
      <c r="U65" s="48">
        <v>9174.3499199999987</v>
      </c>
      <c r="V65" s="45">
        <v>0</v>
      </c>
      <c r="W65" s="75"/>
      <c r="X65" s="49">
        <v>52634.050362921742</v>
      </c>
      <c r="Y65" s="50">
        <v>1.5890963819492103</v>
      </c>
    </row>
    <row r="66" spans="1:25" x14ac:dyDescent="0.3">
      <c r="A66" s="74">
        <v>3</v>
      </c>
      <c r="B66" s="51" t="s">
        <v>84</v>
      </c>
      <c r="C66" s="52" t="s">
        <v>85</v>
      </c>
      <c r="D66" s="53">
        <v>19458</v>
      </c>
      <c r="E66" s="90"/>
      <c r="F66" s="54">
        <v>105900.79212887042</v>
      </c>
      <c r="G66" s="55">
        <v>0.12600000000000003</v>
      </c>
      <c r="H66" s="56">
        <v>13343.499808237677</v>
      </c>
      <c r="I66" s="75"/>
      <c r="J66" s="54">
        <v>0</v>
      </c>
      <c r="K66" s="57"/>
      <c r="L66" s="56">
        <v>0</v>
      </c>
      <c r="M66" s="75"/>
      <c r="N66" s="54">
        <v>1162.9654049768014</v>
      </c>
      <c r="O66" s="57">
        <v>4.8043711554484974</v>
      </c>
      <c r="P66" s="56">
        <v>5587.3174464550248</v>
      </c>
      <c r="Q66" s="75"/>
      <c r="R66" s="54">
        <v>407</v>
      </c>
      <c r="S66" s="58">
        <v>8.5949929238329243</v>
      </c>
      <c r="T66" s="59">
        <v>3498.1621200000004</v>
      </c>
      <c r="U66" s="59">
        <v>0</v>
      </c>
      <c r="V66" s="56">
        <v>0</v>
      </c>
      <c r="W66" s="75"/>
      <c r="X66" s="60">
        <v>22428.979374692703</v>
      </c>
      <c r="Y66" s="61">
        <v>1.1526867804858003</v>
      </c>
    </row>
    <row r="67" spans="1:25" x14ac:dyDescent="0.3">
      <c r="A67" s="74">
        <v>4</v>
      </c>
      <c r="B67" s="29" t="s">
        <v>86</v>
      </c>
      <c r="C67" s="30" t="s">
        <v>87</v>
      </c>
      <c r="D67" s="31">
        <v>20944</v>
      </c>
      <c r="E67" s="90"/>
      <c r="F67" s="32">
        <v>64160</v>
      </c>
      <c r="G67" s="33">
        <v>0.12810000000000002</v>
      </c>
      <c r="H67" s="34">
        <v>8218.8960000000006</v>
      </c>
      <c r="I67" s="75"/>
      <c r="J67" s="32">
        <v>0</v>
      </c>
      <c r="K67" s="35"/>
      <c r="L67" s="34">
        <v>0</v>
      </c>
      <c r="M67" s="75"/>
      <c r="N67" s="32">
        <v>0.1</v>
      </c>
      <c r="O67" s="35">
        <v>4.7575589650212553</v>
      </c>
      <c r="P67" s="34">
        <v>0.47575589650212557</v>
      </c>
      <c r="Q67" s="75"/>
      <c r="R67" s="32">
        <v>0</v>
      </c>
      <c r="S67" s="47" t="s">
        <v>18</v>
      </c>
      <c r="T67" s="37">
        <v>274.88160000000005</v>
      </c>
      <c r="U67" s="37">
        <v>4564.3948799999989</v>
      </c>
      <c r="V67" s="34">
        <v>0</v>
      </c>
      <c r="W67" s="75"/>
      <c r="X67" s="38">
        <v>13058.6482358965</v>
      </c>
      <c r="Y67" s="39">
        <v>0.62350306703096359</v>
      </c>
    </row>
    <row r="68" spans="1:25" x14ac:dyDescent="0.3">
      <c r="A68" s="74">
        <v>5</v>
      </c>
      <c r="B68" s="40" t="s">
        <v>88</v>
      </c>
      <c r="C68" s="41" t="s">
        <v>89</v>
      </c>
      <c r="D68" s="42">
        <v>71894</v>
      </c>
      <c r="E68" s="90"/>
      <c r="F68" s="43">
        <v>4836120</v>
      </c>
      <c r="G68" s="44">
        <v>7.7699999999999977E-2</v>
      </c>
      <c r="H68" s="45">
        <v>375766.52399999992</v>
      </c>
      <c r="I68" s="75"/>
      <c r="J68" s="43">
        <v>0</v>
      </c>
      <c r="K68" s="46"/>
      <c r="L68" s="45">
        <v>0</v>
      </c>
      <c r="M68" s="75"/>
      <c r="N68" s="43">
        <v>7547.5177109758242</v>
      </c>
      <c r="O68" s="46">
        <v>0</v>
      </c>
      <c r="P68" s="45">
        <v>35981.831293036121</v>
      </c>
      <c r="Q68" s="75"/>
      <c r="R68" s="43">
        <v>1480</v>
      </c>
      <c r="S68" s="47">
        <v>9.3797416216216227</v>
      </c>
      <c r="T68" s="48">
        <v>13882.017600000001</v>
      </c>
      <c r="U68" s="48">
        <v>0</v>
      </c>
      <c r="V68" s="45">
        <v>0</v>
      </c>
      <c r="W68" s="75"/>
      <c r="X68" s="49">
        <v>425630.37289303617</v>
      </c>
      <c r="Y68" s="50">
        <v>5.9202488788081924</v>
      </c>
    </row>
    <row r="69" spans="1:25" x14ac:dyDescent="0.3">
      <c r="A69" s="74">
        <v>6</v>
      </c>
      <c r="B69" s="51" t="s">
        <v>90</v>
      </c>
      <c r="C69" s="52" t="s">
        <v>91</v>
      </c>
      <c r="D69" s="53">
        <v>158065</v>
      </c>
      <c r="E69" s="90"/>
      <c r="F69" s="54">
        <v>2880456.8596508149</v>
      </c>
      <c r="G69" s="55">
        <v>9.240000000000001E-2</v>
      </c>
      <c r="H69" s="56">
        <v>266154.21383173531</v>
      </c>
      <c r="I69" s="75"/>
      <c r="J69" s="54">
        <v>0</v>
      </c>
      <c r="K69" s="57"/>
      <c r="L69" s="56">
        <v>0</v>
      </c>
      <c r="M69" s="75"/>
      <c r="N69" s="54">
        <v>5638.5518219242431</v>
      </c>
      <c r="O69" s="57">
        <v>4.8028858175108349</v>
      </c>
      <c r="P69" s="56">
        <v>27081.320576819828</v>
      </c>
      <c r="Q69" s="75"/>
      <c r="R69" s="54">
        <v>3548</v>
      </c>
      <c r="S69" s="58">
        <v>9.1095491770011296</v>
      </c>
      <c r="T69" s="59">
        <v>32320.680480000006</v>
      </c>
      <c r="U69" s="59">
        <v>0</v>
      </c>
      <c r="V69" s="56">
        <v>6752.1600000000026</v>
      </c>
      <c r="W69" s="75"/>
      <c r="X69" s="60">
        <v>332308.37488855515</v>
      </c>
      <c r="Y69" s="61">
        <v>2.1023526706643163</v>
      </c>
    </row>
    <row r="70" spans="1:25" x14ac:dyDescent="0.3">
      <c r="A70" s="74">
        <v>7</v>
      </c>
      <c r="B70" s="29" t="s">
        <v>92</v>
      </c>
      <c r="C70" s="30">
        <v>195</v>
      </c>
      <c r="D70" s="31">
        <v>35123</v>
      </c>
      <c r="E70" s="90"/>
      <c r="F70" s="32">
        <v>193600</v>
      </c>
      <c r="G70" s="33">
        <v>0.126</v>
      </c>
      <c r="H70" s="34">
        <v>24393.600000000002</v>
      </c>
      <c r="I70" s="75"/>
      <c r="J70" s="32">
        <v>0</v>
      </c>
      <c r="K70" s="35"/>
      <c r="L70" s="34">
        <v>0</v>
      </c>
      <c r="M70" s="75"/>
      <c r="N70" s="32">
        <v>2194.1863283320536</v>
      </c>
      <c r="O70" s="35">
        <v>4.8004699593911822</v>
      </c>
      <c r="P70" s="34">
        <v>10533.125554464859</v>
      </c>
      <c r="Q70" s="75"/>
      <c r="R70" s="32">
        <v>195</v>
      </c>
      <c r="S70" s="47">
        <v>11.789363076923078</v>
      </c>
      <c r="T70" s="37">
        <v>2298.9258</v>
      </c>
      <c r="U70" s="37">
        <v>0</v>
      </c>
      <c r="V70" s="34">
        <v>6752.1600000000026</v>
      </c>
      <c r="W70" s="75"/>
      <c r="X70" s="38">
        <v>43977.811354464851</v>
      </c>
      <c r="Y70" s="39">
        <v>1.2521086283764158</v>
      </c>
    </row>
    <row r="71" spans="1:25" x14ac:dyDescent="0.3">
      <c r="A71" s="74"/>
      <c r="B71" s="40" t="s">
        <v>93</v>
      </c>
      <c r="C71" s="41">
        <v>505</v>
      </c>
      <c r="D71" s="42">
        <v>26709</v>
      </c>
      <c r="E71" s="90"/>
      <c r="F71" s="43">
        <v>215040</v>
      </c>
      <c r="G71" s="44">
        <v>0.13303571428571428</v>
      </c>
      <c r="H71" s="45">
        <v>28608</v>
      </c>
      <c r="I71" s="75"/>
      <c r="J71" s="43">
        <v>0</v>
      </c>
      <c r="K71" s="46"/>
      <c r="L71" s="45">
        <v>0</v>
      </c>
      <c r="M71" s="75"/>
      <c r="N71" s="43">
        <v>2101.2674522583325</v>
      </c>
      <c r="O71" s="46">
        <v>4.7553012519863005</v>
      </c>
      <c r="P71" s="45">
        <v>9992.1597464821116</v>
      </c>
      <c r="Q71" s="75"/>
      <c r="R71" s="43">
        <v>60</v>
      </c>
      <c r="S71" s="47">
        <v>32.007960000000004</v>
      </c>
      <c r="T71" s="48">
        <v>1920.4776000000002</v>
      </c>
      <c r="U71" s="48">
        <v>2408.9279999999999</v>
      </c>
      <c r="V71" s="45">
        <v>0</v>
      </c>
      <c r="W71" s="75"/>
      <c r="X71" s="49">
        <v>42929.565346482123</v>
      </c>
      <c r="Y71" s="50">
        <v>1.6073071004710817</v>
      </c>
    </row>
    <row r="72" spans="1:25" x14ac:dyDescent="0.3">
      <c r="A72" s="74">
        <v>8</v>
      </c>
      <c r="B72" s="40" t="s">
        <v>94</v>
      </c>
      <c r="C72" s="41" t="s">
        <v>95</v>
      </c>
      <c r="D72" s="42">
        <v>8990</v>
      </c>
      <c r="E72" s="90"/>
      <c r="F72" s="43">
        <v>0</v>
      </c>
      <c r="G72" s="44">
        <v>0</v>
      </c>
      <c r="H72" s="45">
        <v>0</v>
      </c>
      <c r="I72" s="75"/>
      <c r="J72" s="43">
        <v>0</v>
      </c>
      <c r="K72" s="46"/>
      <c r="L72" s="45">
        <v>0</v>
      </c>
      <c r="M72" s="75"/>
      <c r="N72" s="43">
        <v>59.590136800844022</v>
      </c>
      <c r="O72" s="46">
        <v>4.8175064510452046</v>
      </c>
      <c r="P72" s="45">
        <v>287.07586845673234</v>
      </c>
      <c r="Q72" s="75"/>
      <c r="R72" s="43">
        <v>18</v>
      </c>
      <c r="S72" s="47">
        <v>35.960760000000008</v>
      </c>
      <c r="T72" s="48">
        <v>647.29368000000011</v>
      </c>
      <c r="U72" s="48">
        <v>0</v>
      </c>
      <c r="V72" s="45">
        <v>0</v>
      </c>
      <c r="W72" s="75"/>
      <c r="X72" s="49">
        <v>934.36954845673245</v>
      </c>
      <c r="Y72" s="50">
        <v>0.1039343212966332</v>
      </c>
    </row>
    <row r="73" spans="1:25" x14ac:dyDescent="0.3">
      <c r="A73" s="74">
        <v>9</v>
      </c>
      <c r="B73" s="51" t="s">
        <v>96</v>
      </c>
      <c r="C73" s="52" t="s">
        <v>97</v>
      </c>
      <c r="D73" s="53">
        <v>293035</v>
      </c>
      <c r="E73" s="90"/>
      <c r="F73" s="54">
        <v>5304760.078494261</v>
      </c>
      <c r="G73" s="55">
        <v>7.4549999999999991E-2</v>
      </c>
      <c r="H73" s="56">
        <v>395469.86385174713</v>
      </c>
      <c r="I73" s="75"/>
      <c r="J73" s="54">
        <v>0</v>
      </c>
      <c r="K73" s="57"/>
      <c r="L73" s="56">
        <v>0</v>
      </c>
      <c r="M73" s="75"/>
      <c r="N73" s="54">
        <v>8763.6457030560268</v>
      </c>
      <c r="O73" s="57">
        <v>4.8080556693005203</v>
      </c>
      <c r="P73" s="56">
        <v>42136.096406319673</v>
      </c>
      <c r="Q73" s="75"/>
      <c r="R73" s="54">
        <v>3990</v>
      </c>
      <c r="S73" s="58">
        <v>8.9734276691729331</v>
      </c>
      <c r="T73" s="59">
        <v>35803.9764</v>
      </c>
      <c r="U73" s="59">
        <v>4582.2</v>
      </c>
      <c r="V73" s="56">
        <v>6752.1600000000026</v>
      </c>
      <c r="W73" s="75"/>
      <c r="X73" s="60">
        <v>484744.29665806674</v>
      </c>
      <c r="Y73" s="61">
        <v>1.6542197916906403</v>
      </c>
    </row>
    <row r="74" spans="1:25" x14ac:dyDescent="0.3">
      <c r="A74" s="74">
        <v>10</v>
      </c>
      <c r="B74" s="29" t="s">
        <v>98</v>
      </c>
      <c r="C74" s="30" t="s">
        <v>99</v>
      </c>
      <c r="D74" s="31">
        <v>28922</v>
      </c>
      <c r="E74" s="90"/>
      <c r="F74" s="32">
        <v>723640</v>
      </c>
      <c r="G74" s="33">
        <v>0.1008</v>
      </c>
      <c r="H74" s="34">
        <v>72942.911999999997</v>
      </c>
      <c r="I74" s="75"/>
      <c r="J74" s="32">
        <v>0</v>
      </c>
      <c r="K74" s="35"/>
      <c r="L74" s="34">
        <v>0</v>
      </c>
      <c r="M74" s="75"/>
      <c r="N74" s="32">
        <v>1361.623435513749</v>
      </c>
      <c r="O74" s="35">
        <v>4.7754381921717712</v>
      </c>
      <c r="P74" s="34">
        <v>6502.3485573084936</v>
      </c>
      <c r="Q74" s="75"/>
      <c r="R74" s="32">
        <v>460.55652417356407</v>
      </c>
      <c r="S74" s="47">
        <v>8.063669144868074</v>
      </c>
      <c r="T74" s="37">
        <v>3713.775433446056</v>
      </c>
      <c r="U74" s="37">
        <v>0</v>
      </c>
      <c r="V74" s="34">
        <v>0</v>
      </c>
      <c r="W74" s="75"/>
      <c r="X74" s="38">
        <v>83159.03599075455</v>
      </c>
      <c r="Y74" s="39">
        <v>2.8752864943902412</v>
      </c>
    </row>
    <row r="75" spans="1:25" x14ac:dyDescent="0.3">
      <c r="A75" s="74">
        <v>11</v>
      </c>
      <c r="B75" s="40" t="s">
        <v>100</v>
      </c>
      <c r="C75" s="41" t="s">
        <v>101</v>
      </c>
      <c r="D75" s="42">
        <v>34075</v>
      </c>
      <c r="E75" s="90"/>
      <c r="F75" s="43">
        <v>349575.8333944247</v>
      </c>
      <c r="G75" s="44">
        <v>0.12285</v>
      </c>
      <c r="H75" s="45">
        <v>42945.391132505072</v>
      </c>
      <c r="I75" s="75"/>
      <c r="J75" s="43">
        <v>0</v>
      </c>
      <c r="K75" s="46"/>
      <c r="L75" s="45">
        <v>0</v>
      </c>
      <c r="M75" s="75"/>
      <c r="N75" s="43">
        <v>2717.3461852836494</v>
      </c>
      <c r="O75" s="46">
        <v>4.7470206967720188</v>
      </c>
      <c r="P75" s="45">
        <v>12899.298581835978</v>
      </c>
      <c r="Q75" s="75"/>
      <c r="R75" s="43">
        <v>143</v>
      </c>
      <c r="S75" s="47">
        <v>18.004060699300702</v>
      </c>
      <c r="T75" s="48">
        <v>2574.5806800000005</v>
      </c>
      <c r="U75" s="48">
        <v>2736.228000000001</v>
      </c>
      <c r="V75" s="45">
        <v>4165.4736000000003</v>
      </c>
      <c r="W75" s="75"/>
      <c r="X75" s="49">
        <v>65320.97199434106</v>
      </c>
      <c r="Y75" s="50">
        <v>1.9169764341699504</v>
      </c>
    </row>
    <row r="76" spans="1:25" x14ac:dyDescent="0.3">
      <c r="A76" s="74">
        <v>12</v>
      </c>
      <c r="B76" s="51" t="s">
        <v>102</v>
      </c>
      <c r="C76" s="52" t="s">
        <v>103</v>
      </c>
      <c r="D76" s="53">
        <v>128285</v>
      </c>
      <c r="E76" s="90"/>
      <c r="F76" s="54">
        <v>1190299.9005739365</v>
      </c>
      <c r="G76" s="55">
        <v>0.1071</v>
      </c>
      <c r="H76" s="56">
        <v>127481.1193514686</v>
      </c>
      <c r="I76" s="75"/>
      <c r="J76" s="54">
        <v>0</v>
      </c>
      <c r="K76" s="57"/>
      <c r="L76" s="56">
        <v>0</v>
      </c>
      <c r="M76" s="75"/>
      <c r="N76" s="54">
        <v>6430.8394043267517</v>
      </c>
      <c r="O76" s="57">
        <v>4.8062294149356575</v>
      </c>
      <c r="P76" s="56">
        <v>30908.089507802535</v>
      </c>
      <c r="Q76" s="75"/>
      <c r="R76" s="54">
        <v>1311</v>
      </c>
      <c r="S76" s="58">
        <v>13.166383798627002</v>
      </c>
      <c r="T76" s="59">
        <v>17261.12916</v>
      </c>
      <c r="U76" s="59">
        <v>14376.456120000001</v>
      </c>
      <c r="V76" s="56">
        <v>8812.7999999999993</v>
      </c>
      <c r="W76" s="75"/>
      <c r="X76" s="60">
        <v>198839.59413927112</v>
      </c>
      <c r="Y76" s="61">
        <v>1.5499831947559819</v>
      </c>
    </row>
    <row r="77" spans="1:25" x14ac:dyDescent="0.3">
      <c r="A77" s="74">
        <v>13</v>
      </c>
      <c r="B77" s="29" t="s">
        <v>104</v>
      </c>
      <c r="C77" s="30" t="s">
        <v>105</v>
      </c>
      <c r="D77" s="31">
        <v>30043</v>
      </c>
      <c r="E77" s="90"/>
      <c r="F77" s="32">
        <v>393280</v>
      </c>
      <c r="G77" s="33">
        <v>0.10036025223759154</v>
      </c>
      <c r="H77" s="34">
        <v>39469.68</v>
      </c>
      <c r="I77" s="75"/>
      <c r="J77" s="32">
        <v>0</v>
      </c>
      <c r="K77" s="35"/>
      <c r="L77" s="34">
        <v>0</v>
      </c>
      <c r="M77" s="75"/>
      <c r="N77" s="32">
        <v>837.19950535300109</v>
      </c>
      <c r="O77" s="35">
        <v>4.8093954690188729</v>
      </c>
      <c r="P77" s="34">
        <v>4026.423507709565</v>
      </c>
      <c r="Q77" s="75"/>
      <c r="R77" s="32">
        <v>0</v>
      </c>
      <c r="S77" s="47">
        <v>0</v>
      </c>
      <c r="T77" s="37">
        <v>723.81599999999992</v>
      </c>
      <c r="U77" s="37">
        <v>0</v>
      </c>
      <c r="V77" s="34">
        <v>6752.1600000000026</v>
      </c>
      <c r="W77" s="75"/>
      <c r="X77" s="38">
        <v>50972.079507709568</v>
      </c>
      <c r="Y77" s="39">
        <v>1.6966374698834858</v>
      </c>
    </row>
    <row r="78" spans="1:25" x14ac:dyDescent="0.3">
      <c r="A78" s="74">
        <v>14</v>
      </c>
      <c r="B78" s="40" t="s">
        <v>106</v>
      </c>
      <c r="C78" s="41" t="s">
        <v>107</v>
      </c>
      <c r="D78" s="42">
        <v>97291</v>
      </c>
      <c r="E78" s="90"/>
      <c r="F78" s="43">
        <v>427200</v>
      </c>
      <c r="G78" s="44">
        <v>9.870000000000001E-2</v>
      </c>
      <c r="H78" s="45">
        <v>42164.640000000007</v>
      </c>
      <c r="I78" s="75"/>
      <c r="J78" s="43">
        <v>0</v>
      </c>
      <c r="K78" s="46"/>
      <c r="L78" s="45">
        <v>0</v>
      </c>
      <c r="M78" s="75"/>
      <c r="N78" s="43">
        <v>5901.0255481387048</v>
      </c>
      <c r="O78" s="46">
        <v>4.8024720247544739</v>
      </c>
      <c r="P78" s="45">
        <v>28339.510112297565</v>
      </c>
      <c r="Q78" s="75"/>
      <c r="R78" s="43">
        <v>1999</v>
      </c>
      <c r="S78" s="47">
        <v>0</v>
      </c>
      <c r="T78" s="48">
        <v>17201.271239999998</v>
      </c>
      <c r="U78" s="48">
        <v>0</v>
      </c>
      <c r="V78" s="45">
        <v>0</v>
      </c>
      <c r="W78" s="75"/>
      <c r="X78" s="49">
        <v>87705.421352297562</v>
      </c>
      <c r="Y78" s="50">
        <v>0.90147517604195215</v>
      </c>
    </row>
    <row r="79" spans="1:25" x14ac:dyDescent="0.3">
      <c r="A79" s="74">
        <v>15</v>
      </c>
      <c r="B79" s="51" t="s">
        <v>108</v>
      </c>
      <c r="C79" s="52" t="s">
        <v>109</v>
      </c>
      <c r="D79" s="53">
        <v>66936</v>
      </c>
      <c r="E79" s="90"/>
      <c r="F79" s="54">
        <v>1105843.7533539115</v>
      </c>
      <c r="G79" s="55">
        <v>9.7650000000000001E-2</v>
      </c>
      <c r="H79" s="56">
        <v>107985.64251500946</v>
      </c>
      <c r="I79" s="75"/>
      <c r="J79" s="54">
        <v>0</v>
      </c>
      <c r="K79" s="57"/>
      <c r="L79" s="56">
        <v>0</v>
      </c>
      <c r="M79" s="75"/>
      <c r="N79" s="54">
        <v>2924.8525178179179</v>
      </c>
      <c r="O79" s="57">
        <v>4.8122436538849538</v>
      </c>
      <c r="P79" s="56">
        <v>14075.102967418705</v>
      </c>
      <c r="Q79" s="75"/>
      <c r="R79" s="54">
        <v>548</v>
      </c>
      <c r="S79" s="58">
        <v>11.929104525547448</v>
      </c>
      <c r="T79" s="59">
        <v>6537.1492800000015</v>
      </c>
      <c r="U79" s="59">
        <v>0</v>
      </c>
      <c r="V79" s="56">
        <v>4165.4736000000003</v>
      </c>
      <c r="W79" s="75"/>
      <c r="X79" s="60">
        <v>132763.36836242815</v>
      </c>
      <c r="Y79" s="61">
        <v>1.9834374381861504</v>
      </c>
    </row>
    <row r="80" spans="1:25" x14ac:dyDescent="0.3">
      <c r="A80" s="62"/>
      <c r="B80" s="104"/>
      <c r="C80" s="105" t="s">
        <v>16</v>
      </c>
      <c r="D80" s="64">
        <v>1187570</v>
      </c>
      <c r="E80" s="106"/>
      <c r="F80" s="64">
        <v>19603449.51584065</v>
      </c>
      <c r="G80" s="66"/>
      <c r="H80" s="67">
        <v>1756777.0811116213</v>
      </c>
      <c r="I80" s="106"/>
      <c r="J80" s="64">
        <v>0</v>
      </c>
      <c r="K80" s="66"/>
      <c r="L80" s="67">
        <v>0</v>
      </c>
      <c r="M80" s="106"/>
      <c r="N80" s="64">
        <v>52243.769727267332</v>
      </c>
      <c r="O80" s="66"/>
      <c r="P80" s="67">
        <v>250514.26890525402</v>
      </c>
      <c r="Q80" s="106"/>
      <c r="R80" s="64">
        <v>16045.556524173564</v>
      </c>
      <c r="S80" s="66"/>
      <c r="T80" s="67">
        <v>158217.43603344608</v>
      </c>
      <c r="U80" s="67">
        <v>46549.129680000005</v>
      </c>
      <c r="V80" s="67">
        <v>48317.860800000009</v>
      </c>
      <c r="W80" s="106"/>
      <c r="X80" s="67">
        <v>2260375.7765303222</v>
      </c>
      <c r="Y80" s="68">
        <v>1.9033621399414957</v>
      </c>
    </row>
    <row r="81" spans="1:25" x14ac:dyDescent="0.3">
      <c r="A81" s="4"/>
      <c r="B81" s="89"/>
      <c r="C81" s="89"/>
      <c r="D81" s="12"/>
      <c r="E81" s="90"/>
      <c r="F81" s="89"/>
      <c r="G81" s="7"/>
      <c r="H81" s="8"/>
      <c r="I81" s="90"/>
      <c r="J81" s="89"/>
      <c r="K81" s="10"/>
      <c r="L81" s="8"/>
      <c r="M81" s="90"/>
      <c r="N81" s="89"/>
      <c r="O81" s="10"/>
      <c r="P81" s="8"/>
      <c r="Q81" s="90"/>
      <c r="R81" s="89"/>
      <c r="S81" s="10"/>
      <c r="T81" s="8"/>
      <c r="U81" s="8"/>
      <c r="V81" s="8"/>
      <c r="W81" s="90"/>
      <c r="X81" s="73">
        <v>0.11246143608293141</v>
      </c>
      <c r="Y81" s="10"/>
    </row>
    <row r="82" spans="1:25" ht="15" thickBot="1" x14ac:dyDescent="0.35">
      <c r="A82" s="4"/>
      <c r="B82" s="89"/>
      <c r="C82" s="89"/>
      <c r="D82" s="12"/>
      <c r="E82" s="90"/>
      <c r="F82" s="89"/>
      <c r="G82" s="7"/>
      <c r="H82" s="8"/>
      <c r="I82" s="90"/>
      <c r="J82" s="89"/>
      <c r="K82" s="10"/>
      <c r="L82" s="8"/>
      <c r="M82" s="90"/>
      <c r="N82" s="76"/>
      <c r="O82" s="10"/>
      <c r="P82" s="8"/>
      <c r="Q82" s="90"/>
      <c r="R82" s="89"/>
      <c r="S82" s="10"/>
      <c r="T82" s="8"/>
      <c r="U82" s="8"/>
      <c r="V82" s="8"/>
      <c r="W82" s="90"/>
      <c r="X82" s="8"/>
      <c r="Y82" s="10" t="s">
        <v>18</v>
      </c>
    </row>
    <row r="83" spans="1:25" ht="22.8" thickBot="1" x14ac:dyDescent="0.4">
      <c r="A83" s="4"/>
      <c r="B83" s="94" t="s">
        <v>22</v>
      </c>
      <c r="C83" s="95"/>
      <c r="D83" s="15"/>
      <c r="E83" s="90"/>
      <c r="F83" s="96"/>
      <c r="G83" s="7"/>
      <c r="H83" s="8"/>
      <c r="I83" s="90"/>
      <c r="J83" s="89"/>
      <c r="K83" s="10"/>
      <c r="L83" s="8"/>
      <c r="M83" s="90"/>
      <c r="N83" s="89"/>
      <c r="O83" s="10"/>
      <c r="P83" s="8"/>
      <c r="Q83" s="90"/>
      <c r="R83" s="89"/>
      <c r="S83" s="10"/>
      <c r="T83" s="8"/>
      <c r="U83" s="8"/>
      <c r="V83" s="8"/>
      <c r="W83" s="90"/>
      <c r="X83" s="8"/>
      <c r="Y83" s="10"/>
    </row>
    <row r="84" spans="1:25" x14ac:dyDescent="0.3">
      <c r="A84" s="4"/>
      <c r="B84" s="89"/>
      <c r="C84" s="89"/>
      <c r="D84" s="12"/>
      <c r="E84" s="90"/>
      <c r="F84" s="89"/>
      <c r="G84" s="7"/>
      <c r="H84" s="8"/>
      <c r="I84" s="90"/>
      <c r="J84" s="89"/>
      <c r="K84" s="10"/>
      <c r="L84" s="8"/>
      <c r="M84" s="90"/>
      <c r="N84" s="89"/>
      <c r="O84" s="10"/>
      <c r="P84" s="8"/>
      <c r="Q84" s="90"/>
      <c r="R84" s="89"/>
      <c r="S84" s="10"/>
      <c r="T84" s="8"/>
      <c r="U84" s="8"/>
      <c r="V84" s="8"/>
      <c r="W84" s="90"/>
      <c r="X84" s="8"/>
      <c r="Y84" s="10"/>
    </row>
    <row r="85" spans="1:25" ht="45" customHeight="1" x14ac:dyDescent="0.3">
      <c r="A85" s="4"/>
      <c r="B85" s="97" t="s">
        <v>4</v>
      </c>
      <c r="C85" s="98" t="s">
        <v>5</v>
      </c>
      <c r="D85" s="17" t="s">
        <v>6</v>
      </c>
      <c r="E85" s="2"/>
      <c r="F85" s="99" t="s">
        <v>7</v>
      </c>
      <c r="G85" s="19"/>
      <c r="H85" s="20"/>
      <c r="I85" s="2"/>
      <c r="J85" s="21" t="s">
        <v>8</v>
      </c>
      <c r="K85" s="22"/>
      <c r="L85" s="23"/>
      <c r="M85" s="2"/>
      <c r="N85" s="100" t="s">
        <v>9</v>
      </c>
      <c r="O85" s="101"/>
      <c r="P85" s="102"/>
      <c r="Q85" s="2"/>
      <c r="R85" s="103" t="s">
        <v>10</v>
      </c>
      <c r="S85" s="24"/>
      <c r="T85" s="25" t="s">
        <v>11</v>
      </c>
      <c r="U85" s="26" t="s">
        <v>12</v>
      </c>
      <c r="V85" s="26" t="s">
        <v>13</v>
      </c>
      <c r="W85" s="2"/>
      <c r="X85" s="27" t="s">
        <v>14</v>
      </c>
      <c r="Y85" s="28" t="s">
        <v>15</v>
      </c>
    </row>
    <row r="86" spans="1:25" x14ac:dyDescent="0.3">
      <c r="A86" s="4"/>
      <c r="B86" s="89"/>
      <c r="C86" s="89"/>
      <c r="D86" s="12"/>
      <c r="E86" s="1"/>
      <c r="F86" s="89"/>
      <c r="G86" s="7"/>
      <c r="H86" s="8"/>
      <c r="I86" s="90"/>
      <c r="J86" s="89"/>
      <c r="K86" s="10"/>
      <c r="L86" s="8"/>
      <c r="M86" s="90"/>
      <c r="N86" s="89"/>
      <c r="O86" s="10"/>
      <c r="P86" s="8"/>
      <c r="Q86" s="90"/>
      <c r="R86" s="89"/>
      <c r="S86" s="10"/>
      <c r="T86" s="8"/>
      <c r="U86" s="8"/>
      <c r="V86" s="8"/>
      <c r="W86" s="90"/>
      <c r="X86" s="8"/>
      <c r="Y86" s="10"/>
    </row>
    <row r="87" spans="1:25" x14ac:dyDescent="0.3">
      <c r="A87" s="4">
        <v>1</v>
      </c>
      <c r="B87" s="29" t="s">
        <v>110</v>
      </c>
      <c r="C87" s="30" t="s">
        <v>111</v>
      </c>
      <c r="D87" s="31">
        <v>231042</v>
      </c>
      <c r="E87" s="90"/>
      <c r="F87" s="32">
        <v>2677744.1251663934</v>
      </c>
      <c r="G87" s="33">
        <v>9.0299999999999978E-2</v>
      </c>
      <c r="H87" s="34">
        <v>241800.29450252527</v>
      </c>
      <c r="I87" s="90"/>
      <c r="J87" s="32">
        <v>0</v>
      </c>
      <c r="K87" s="35"/>
      <c r="L87" s="34">
        <v>0</v>
      </c>
      <c r="M87" s="90"/>
      <c r="N87" s="32">
        <v>9984.9582345956969</v>
      </c>
      <c r="O87" s="35">
        <v>4.7966881300037505</v>
      </c>
      <c r="P87" s="34">
        <v>47894.730642468385</v>
      </c>
      <c r="Q87" s="90"/>
      <c r="R87" s="32">
        <v>2243</v>
      </c>
      <c r="S87" s="36">
        <v>8.8698339188586708</v>
      </c>
      <c r="T87" s="37">
        <v>19895.037479999999</v>
      </c>
      <c r="U87" s="37">
        <v>0</v>
      </c>
      <c r="V87" s="34">
        <v>0</v>
      </c>
      <c r="W87" s="90"/>
      <c r="X87" s="38">
        <v>309590.06262499368</v>
      </c>
      <c r="Y87" s="39">
        <v>1.3399730898494373</v>
      </c>
    </row>
    <row r="88" spans="1:25" x14ac:dyDescent="0.3">
      <c r="A88" s="4">
        <v>2</v>
      </c>
      <c r="B88" s="51" t="s">
        <v>112</v>
      </c>
      <c r="C88" s="52" t="s">
        <v>113</v>
      </c>
      <c r="D88" s="53">
        <v>73995</v>
      </c>
      <c r="E88" s="90"/>
      <c r="F88" s="54">
        <v>1301283.7042924666</v>
      </c>
      <c r="G88" s="55">
        <v>8.5050000000000014E-2</v>
      </c>
      <c r="H88" s="56">
        <v>110674.17905007431</v>
      </c>
      <c r="I88" s="90"/>
      <c r="J88" s="54">
        <v>0</v>
      </c>
      <c r="K88" s="57"/>
      <c r="L88" s="56">
        <v>0</v>
      </c>
      <c r="M88" s="90"/>
      <c r="N88" s="54">
        <v>3573.5944835495743</v>
      </c>
      <c r="O88" s="57">
        <v>4.800179037270941</v>
      </c>
      <c r="P88" s="56">
        <v>17153.893327641741</v>
      </c>
      <c r="Q88" s="90"/>
      <c r="R88" s="54">
        <v>1101</v>
      </c>
      <c r="S88" s="58">
        <v>9.1955937874659401</v>
      </c>
      <c r="T88" s="59">
        <v>10124.348760000001</v>
      </c>
      <c r="U88" s="59">
        <v>0</v>
      </c>
      <c r="V88" s="56">
        <v>4165.3440000000001</v>
      </c>
      <c r="W88" s="90"/>
      <c r="X88" s="60">
        <v>142117.76513771602</v>
      </c>
      <c r="Y88" s="61">
        <v>1.9206401126794517</v>
      </c>
    </row>
    <row r="89" spans="1:25" x14ac:dyDescent="0.3">
      <c r="A89" s="4">
        <v>3</v>
      </c>
      <c r="B89" s="40" t="s">
        <v>114</v>
      </c>
      <c r="C89" s="41" t="s">
        <v>115</v>
      </c>
      <c r="D89" s="42">
        <v>116457</v>
      </c>
      <c r="E89" s="90"/>
      <c r="F89" s="43">
        <v>1941405.1388189029</v>
      </c>
      <c r="G89" s="44">
        <v>0</v>
      </c>
      <c r="H89" s="45">
        <v>149660.40003831428</v>
      </c>
      <c r="I89" s="90"/>
      <c r="J89" s="43">
        <v>0</v>
      </c>
      <c r="K89" s="46"/>
      <c r="L89" s="45">
        <v>0</v>
      </c>
      <c r="M89" s="90"/>
      <c r="N89" s="43">
        <v>5088.9657279043504</v>
      </c>
      <c r="O89" s="46">
        <v>4.7976082198696792</v>
      </c>
      <c r="P89" s="45">
        <v>24414.863806828995</v>
      </c>
      <c r="Q89" s="90"/>
      <c r="R89" s="43">
        <v>0</v>
      </c>
      <c r="S89" s="47" t="e">
        <v>#DIV/0!</v>
      </c>
      <c r="T89" s="48">
        <v>0</v>
      </c>
      <c r="U89" s="48">
        <v>0</v>
      </c>
      <c r="V89" s="45">
        <v>0</v>
      </c>
      <c r="W89" s="90"/>
      <c r="X89" s="49">
        <v>174075.26384514326</v>
      </c>
      <c r="Y89" s="50">
        <v>1.494759987335611</v>
      </c>
    </row>
    <row r="90" spans="1:25" x14ac:dyDescent="0.3">
      <c r="A90" s="4">
        <v>4</v>
      </c>
      <c r="B90" s="40" t="s">
        <v>116</v>
      </c>
      <c r="C90" s="41" t="s">
        <v>117</v>
      </c>
      <c r="D90" s="42">
        <v>310965</v>
      </c>
      <c r="E90" s="90"/>
      <c r="F90" s="43">
        <v>4708500.2453168705</v>
      </c>
      <c r="G90" s="44">
        <v>8.1900000000000001E-2</v>
      </c>
      <c r="H90" s="45">
        <v>385626.17009145173</v>
      </c>
      <c r="I90" s="90"/>
      <c r="J90" s="43">
        <v>0</v>
      </c>
      <c r="K90" s="46"/>
      <c r="L90" s="45">
        <v>0</v>
      </c>
      <c r="M90" s="90"/>
      <c r="N90" s="43">
        <v>9349.8728867871851</v>
      </c>
      <c r="O90" s="46">
        <v>0</v>
      </c>
      <c r="P90" s="45">
        <v>44476.056084206764</v>
      </c>
      <c r="Q90" s="90"/>
      <c r="R90" s="43">
        <v>4022</v>
      </c>
      <c r="S90" s="47">
        <v>8.432349457981104</v>
      </c>
      <c r="T90" s="48">
        <v>33914.909520000001</v>
      </c>
      <c r="U90" s="48">
        <v>0</v>
      </c>
      <c r="V90" s="45">
        <v>9807.4800000000014</v>
      </c>
      <c r="W90" s="90"/>
      <c r="X90" s="49">
        <v>473824.61569565849</v>
      </c>
      <c r="Y90" s="50">
        <v>1.5237232990711447</v>
      </c>
    </row>
    <row r="91" spans="1:25" x14ac:dyDescent="0.3">
      <c r="A91" s="4">
        <v>5</v>
      </c>
      <c r="B91" s="51" t="s">
        <v>118</v>
      </c>
      <c r="C91" s="52">
        <v>608</v>
      </c>
      <c r="D91" s="53">
        <v>120843</v>
      </c>
      <c r="E91" s="90"/>
      <c r="F91" s="54">
        <v>1815651.9085010129</v>
      </c>
      <c r="G91" s="55">
        <v>0</v>
      </c>
      <c r="H91" s="56">
        <v>139169.71878660264</v>
      </c>
      <c r="I91" s="90"/>
      <c r="J91" s="54">
        <v>0</v>
      </c>
      <c r="K91" s="57"/>
      <c r="L91" s="56">
        <v>0</v>
      </c>
      <c r="M91" s="90"/>
      <c r="N91" s="54">
        <v>6456.0256659738161</v>
      </c>
      <c r="O91" s="57">
        <v>0</v>
      </c>
      <c r="P91" s="56">
        <v>30720.022463691595</v>
      </c>
      <c r="Q91" s="90"/>
      <c r="R91" s="54">
        <v>6936</v>
      </c>
      <c r="S91" s="58">
        <v>8.4093247058823533</v>
      </c>
      <c r="T91" s="59">
        <v>58327.076159999997</v>
      </c>
      <c r="U91" s="59">
        <v>0</v>
      </c>
      <c r="V91" s="56">
        <v>6752.1600000000026</v>
      </c>
      <c r="W91" s="90"/>
      <c r="X91" s="60">
        <v>234968.97741029423</v>
      </c>
      <c r="Y91" s="61">
        <v>1.9444152943099247</v>
      </c>
    </row>
    <row r="92" spans="1:25" x14ac:dyDescent="0.3">
      <c r="A92" s="62"/>
      <c r="B92" s="104"/>
      <c r="C92" s="105" t="s">
        <v>16</v>
      </c>
      <c r="D92" s="64">
        <v>853302</v>
      </c>
      <c r="E92" s="106"/>
      <c r="F92" s="64">
        <v>12444585.122095646</v>
      </c>
      <c r="G92" s="66"/>
      <c r="H92" s="67">
        <v>1026930.7624689682</v>
      </c>
      <c r="I92" s="106"/>
      <c r="J92" s="64">
        <v>0</v>
      </c>
      <c r="K92" s="66"/>
      <c r="L92" s="67">
        <v>0</v>
      </c>
      <c r="M92" s="106"/>
      <c r="N92" s="64">
        <v>34453.416998810622</v>
      </c>
      <c r="O92" s="66"/>
      <c r="P92" s="67">
        <v>164659.56632483748</v>
      </c>
      <c r="Q92" s="106"/>
      <c r="R92" s="64">
        <v>14302</v>
      </c>
      <c r="S92" s="66"/>
      <c r="T92" s="67">
        <v>122261.37192000001</v>
      </c>
      <c r="U92" s="67">
        <v>0</v>
      </c>
      <c r="V92" s="67">
        <v>20724.984000000004</v>
      </c>
      <c r="W92" s="106"/>
      <c r="X92" s="67">
        <v>1334576.6847138056</v>
      </c>
      <c r="Y92" s="68">
        <v>1.5640144810557171</v>
      </c>
    </row>
    <row r="93" spans="1:25" x14ac:dyDescent="0.3">
      <c r="A93" s="4"/>
      <c r="B93" s="89"/>
      <c r="C93" s="89"/>
      <c r="D93" s="12"/>
      <c r="E93" s="90"/>
      <c r="F93" s="89"/>
      <c r="G93" s="7"/>
      <c r="H93" s="8"/>
      <c r="I93" s="90"/>
      <c r="J93" s="89"/>
      <c r="K93" s="10"/>
      <c r="L93" s="8"/>
      <c r="M93" s="90"/>
      <c r="N93" s="89"/>
      <c r="O93" s="10"/>
      <c r="P93" s="8"/>
      <c r="Q93" s="90"/>
      <c r="R93" s="89"/>
      <c r="S93" s="10"/>
      <c r="T93" s="8"/>
      <c r="U93" s="8"/>
      <c r="V93" s="8"/>
      <c r="W93" s="90"/>
      <c r="X93" s="73">
        <v>6.6399760643382016E-2</v>
      </c>
      <c r="Y93" s="10"/>
    </row>
    <row r="94" spans="1:25" ht="15" thickBot="1" x14ac:dyDescent="0.35">
      <c r="A94" s="4"/>
      <c r="B94" s="89"/>
      <c r="C94" s="89"/>
      <c r="D94" s="12"/>
      <c r="E94" s="90"/>
      <c r="F94" s="89"/>
      <c r="G94" s="7"/>
      <c r="H94" s="8"/>
      <c r="I94" s="90"/>
      <c r="J94" s="89"/>
      <c r="K94" s="10"/>
      <c r="L94" s="8"/>
      <c r="M94" s="90"/>
      <c r="N94" s="89"/>
      <c r="O94" s="10"/>
      <c r="P94" s="8"/>
      <c r="Q94" s="90"/>
      <c r="R94" s="89"/>
      <c r="S94" s="10"/>
      <c r="T94" s="8"/>
      <c r="U94" s="8"/>
      <c r="V94" s="8"/>
      <c r="W94" s="90"/>
      <c r="X94" s="8"/>
      <c r="Y94" s="10"/>
    </row>
    <row r="95" spans="1:25" ht="22.8" thickBot="1" x14ac:dyDescent="0.4">
      <c r="A95" s="4"/>
      <c r="B95" s="94" t="s">
        <v>23</v>
      </c>
      <c r="C95" s="95"/>
      <c r="D95" s="15"/>
      <c r="E95" s="90"/>
      <c r="F95" s="96"/>
      <c r="G95" s="7"/>
      <c r="H95" s="8"/>
      <c r="I95" s="90"/>
      <c r="J95" s="89"/>
      <c r="K95" s="10"/>
      <c r="L95" s="8"/>
      <c r="M95" s="90"/>
      <c r="N95" s="89"/>
      <c r="O95" s="10"/>
      <c r="P95" s="8"/>
      <c r="Q95" s="90"/>
      <c r="R95" s="89"/>
      <c r="S95" s="10"/>
      <c r="T95" s="8"/>
      <c r="U95" s="8"/>
      <c r="V95" s="8"/>
      <c r="W95" s="90"/>
      <c r="X95" s="8"/>
      <c r="Y95" s="10"/>
    </row>
    <row r="96" spans="1:25" x14ac:dyDescent="0.3">
      <c r="A96" s="4"/>
      <c r="B96" s="89"/>
      <c r="C96" s="89"/>
      <c r="D96" s="12"/>
      <c r="E96" s="90"/>
      <c r="F96" s="89"/>
      <c r="G96" s="7"/>
      <c r="H96" s="8"/>
      <c r="I96" s="90"/>
      <c r="J96" s="89"/>
      <c r="K96" s="10"/>
      <c r="L96" s="8"/>
      <c r="M96" s="90"/>
      <c r="N96" s="89"/>
      <c r="O96" s="10"/>
      <c r="P96" s="8"/>
      <c r="Q96" s="90"/>
      <c r="R96" s="89"/>
      <c r="S96" s="10"/>
      <c r="T96" s="8"/>
      <c r="U96" s="8"/>
      <c r="V96" s="8"/>
      <c r="W96" s="90"/>
      <c r="X96" s="48"/>
      <c r="Y96" s="46"/>
    </row>
    <row r="97" spans="1:25" ht="45" customHeight="1" x14ac:dyDescent="0.3">
      <c r="A97" s="4"/>
      <c r="B97" s="97" t="s">
        <v>4</v>
      </c>
      <c r="C97" s="98" t="s">
        <v>5</v>
      </c>
      <c r="D97" s="17" t="s">
        <v>6</v>
      </c>
      <c r="E97" s="2"/>
      <c r="F97" s="99" t="s">
        <v>7</v>
      </c>
      <c r="G97" s="19"/>
      <c r="H97" s="20"/>
      <c r="I97" s="2"/>
      <c r="J97" s="21" t="s">
        <v>8</v>
      </c>
      <c r="K97" s="22"/>
      <c r="L97" s="23"/>
      <c r="M97" s="2"/>
      <c r="N97" s="100" t="s">
        <v>9</v>
      </c>
      <c r="O97" s="101"/>
      <c r="P97" s="102"/>
      <c r="Q97" s="2"/>
      <c r="R97" s="103" t="s">
        <v>10</v>
      </c>
      <c r="S97" s="24"/>
      <c r="T97" s="25" t="s">
        <v>11</v>
      </c>
      <c r="U97" s="26" t="s">
        <v>12</v>
      </c>
      <c r="V97" s="26" t="s">
        <v>13</v>
      </c>
      <c r="W97" s="2"/>
      <c r="X97" s="27" t="s">
        <v>14</v>
      </c>
      <c r="Y97" s="78" t="s">
        <v>15</v>
      </c>
    </row>
    <row r="98" spans="1:25" x14ac:dyDescent="0.3">
      <c r="A98" s="4"/>
      <c r="B98" s="89"/>
      <c r="C98" s="89"/>
      <c r="D98" s="12"/>
      <c r="E98" s="90"/>
      <c r="F98" s="89"/>
      <c r="G98" s="7"/>
      <c r="H98" s="8"/>
      <c r="I98" s="90"/>
      <c r="J98" s="89"/>
      <c r="K98" s="10"/>
      <c r="L98" s="8"/>
      <c r="M98" s="90"/>
      <c r="N98" s="89"/>
      <c r="O98" s="10"/>
      <c r="P98" s="8"/>
      <c r="Q98" s="90"/>
      <c r="R98" s="89"/>
      <c r="S98" s="10"/>
      <c r="T98" s="8"/>
      <c r="U98" s="8"/>
      <c r="V98" s="8"/>
      <c r="W98" s="90"/>
      <c r="X98" s="8"/>
      <c r="Y98" s="10"/>
    </row>
    <row r="99" spans="1:25" x14ac:dyDescent="0.3">
      <c r="A99" s="4">
        <v>1</v>
      </c>
      <c r="B99" s="29" t="s">
        <v>119</v>
      </c>
      <c r="C99" s="30">
        <v>527</v>
      </c>
      <c r="D99" s="31">
        <v>13737</v>
      </c>
      <c r="E99" s="90"/>
      <c r="F99" s="32">
        <v>141427.67186264109</v>
      </c>
      <c r="G99" s="33">
        <v>0.10079999999999999</v>
      </c>
      <c r="H99" s="34">
        <v>14255.90932375422</v>
      </c>
      <c r="I99" s="90"/>
      <c r="J99" s="32">
        <v>0</v>
      </c>
      <c r="K99" s="35"/>
      <c r="L99" s="34">
        <v>0</v>
      </c>
      <c r="M99" s="90"/>
      <c r="N99" s="32">
        <v>2038.7472085046484</v>
      </c>
      <c r="O99" s="35">
        <v>4.8033550812924313</v>
      </c>
      <c r="P99" s="34">
        <v>9792.8267634415624</v>
      </c>
      <c r="Q99" s="90"/>
      <c r="R99" s="32">
        <v>12</v>
      </c>
      <c r="S99" s="36">
        <v>128.51676</v>
      </c>
      <c r="T99" s="37">
        <v>1542.2011199999999</v>
      </c>
      <c r="U99" s="37">
        <v>2409.4516799999997</v>
      </c>
      <c r="V99" s="34">
        <v>0</v>
      </c>
      <c r="W99" s="90"/>
      <c r="X99" s="38">
        <v>28000.388887195782</v>
      </c>
      <c r="Y99" s="39">
        <v>2.0383190570863929</v>
      </c>
    </row>
    <row r="100" spans="1:25" x14ac:dyDescent="0.3">
      <c r="A100" s="4">
        <v>2</v>
      </c>
      <c r="B100" s="40" t="s">
        <v>120</v>
      </c>
      <c r="C100" s="41">
        <v>217</v>
      </c>
      <c r="D100" s="42">
        <v>53171</v>
      </c>
      <c r="E100" s="90"/>
      <c r="F100" s="43">
        <v>34310</v>
      </c>
      <c r="G100" s="44">
        <v>0.1323</v>
      </c>
      <c r="H100" s="45">
        <v>4539.2129999999997</v>
      </c>
      <c r="I100" s="90"/>
      <c r="J100" s="43">
        <v>0</v>
      </c>
      <c r="K100" s="46"/>
      <c r="L100" s="45">
        <v>0</v>
      </c>
      <c r="M100" s="90"/>
      <c r="N100" s="43">
        <v>2934.1407124017701</v>
      </c>
      <c r="O100" s="46">
        <v>4.8067279122799862</v>
      </c>
      <c r="P100" s="45">
        <v>14103.616060858672</v>
      </c>
      <c r="Q100" s="90"/>
      <c r="R100" s="43">
        <v>32</v>
      </c>
      <c r="S100" s="47">
        <v>53.119260000000004</v>
      </c>
      <c r="T100" s="48">
        <v>1699.8163200000001</v>
      </c>
      <c r="U100" s="48">
        <v>2408.9279999999999</v>
      </c>
      <c r="V100" s="45">
        <v>6752.1600000000026</v>
      </c>
      <c r="W100" s="90"/>
      <c r="X100" s="49">
        <v>29503.733380858674</v>
      </c>
      <c r="Y100" s="50">
        <v>0.55488392884953586</v>
      </c>
    </row>
    <row r="101" spans="1:25" x14ac:dyDescent="0.3">
      <c r="A101" s="4">
        <v>3</v>
      </c>
      <c r="B101" s="51" t="s">
        <v>121</v>
      </c>
      <c r="C101" s="52" t="s">
        <v>122</v>
      </c>
      <c r="D101" s="53">
        <v>5379</v>
      </c>
      <c r="E101" s="90"/>
      <c r="F101" s="54">
        <v>30327.305334233624</v>
      </c>
      <c r="G101" s="55">
        <v>0.12599999999999997</v>
      </c>
      <c r="H101" s="56">
        <v>3821.2404721134362</v>
      </c>
      <c r="I101" s="90"/>
      <c r="J101" s="54">
        <v>0</v>
      </c>
      <c r="K101" s="57"/>
      <c r="L101" s="56">
        <v>0</v>
      </c>
      <c r="M101" s="90"/>
      <c r="N101" s="54">
        <v>273.79440592066891</v>
      </c>
      <c r="O101" s="57">
        <v>4.7976884060564133</v>
      </c>
      <c r="P101" s="56">
        <v>1313.5802469286966</v>
      </c>
      <c r="Q101" s="90"/>
      <c r="R101" s="54">
        <v>4</v>
      </c>
      <c r="S101" s="58">
        <v>0</v>
      </c>
      <c r="T101" s="59">
        <v>1245.2270400000004</v>
      </c>
      <c r="U101" s="59">
        <v>2422.02</v>
      </c>
      <c r="V101" s="56">
        <v>0</v>
      </c>
      <c r="W101" s="90"/>
      <c r="X101" s="60">
        <v>8802.0677590421346</v>
      </c>
      <c r="Y101" s="61">
        <v>1.6363762333225758</v>
      </c>
    </row>
    <row r="102" spans="1:25" x14ac:dyDescent="0.3">
      <c r="A102" s="4">
        <v>4</v>
      </c>
      <c r="B102" s="29" t="s">
        <v>123</v>
      </c>
      <c r="C102" s="30" t="s">
        <v>124</v>
      </c>
      <c r="D102" s="31">
        <v>17763</v>
      </c>
      <c r="E102" s="90"/>
      <c r="F102" s="32">
        <v>6800</v>
      </c>
      <c r="G102" s="33">
        <v>0.13965000000000002</v>
      </c>
      <c r="H102" s="34">
        <v>949.62000000000012</v>
      </c>
      <c r="I102" s="90"/>
      <c r="J102" s="32">
        <v>0</v>
      </c>
      <c r="K102" s="35"/>
      <c r="L102" s="34">
        <v>0</v>
      </c>
      <c r="M102" s="90"/>
      <c r="N102" s="32">
        <v>616.21107119179919</v>
      </c>
      <c r="O102" s="35">
        <v>4.8269649077247641</v>
      </c>
      <c r="P102" s="34">
        <v>2974.429216394301</v>
      </c>
      <c r="Q102" s="90"/>
      <c r="R102" s="32">
        <v>0</v>
      </c>
      <c r="S102" s="36" t="s">
        <v>18</v>
      </c>
      <c r="T102" s="37">
        <v>291.08160000000004</v>
      </c>
      <c r="U102" s="37">
        <v>257.38871999999998</v>
      </c>
      <c r="V102" s="34">
        <v>0</v>
      </c>
      <c r="W102" s="90"/>
      <c r="X102" s="38">
        <v>4472.5195363943012</v>
      </c>
      <c r="Y102" s="39">
        <v>0.25178852313203293</v>
      </c>
    </row>
    <row r="103" spans="1:25" x14ac:dyDescent="0.3">
      <c r="A103" s="4">
        <v>5</v>
      </c>
      <c r="B103" s="40" t="s">
        <v>125</v>
      </c>
      <c r="C103" s="41" t="s">
        <v>126</v>
      </c>
      <c r="D103" s="42">
        <v>10202</v>
      </c>
      <c r="E103" s="90"/>
      <c r="F103" s="43">
        <v>0</v>
      </c>
      <c r="G103" s="44">
        <v>0</v>
      </c>
      <c r="H103" s="45">
        <v>0</v>
      </c>
      <c r="I103" s="90"/>
      <c r="J103" s="43">
        <v>0</v>
      </c>
      <c r="K103" s="46"/>
      <c r="L103" s="45">
        <v>0</v>
      </c>
      <c r="M103" s="90"/>
      <c r="N103" s="43">
        <v>0</v>
      </c>
      <c r="O103" s="46"/>
      <c r="P103" s="45">
        <v>0</v>
      </c>
      <c r="Q103" s="90"/>
      <c r="R103" s="43">
        <v>0</v>
      </c>
      <c r="S103" s="47"/>
      <c r="T103" s="48">
        <v>291.08160000000004</v>
      </c>
      <c r="U103" s="48">
        <v>0</v>
      </c>
      <c r="V103" s="45">
        <v>0</v>
      </c>
      <c r="W103" s="90"/>
      <c r="X103" s="49">
        <v>291.08160000000004</v>
      </c>
      <c r="Y103" s="50">
        <v>2.8531817290727311E-2</v>
      </c>
    </row>
    <row r="104" spans="1:25" x14ac:dyDescent="0.3">
      <c r="A104" s="4">
        <v>6</v>
      </c>
      <c r="B104" s="51" t="s">
        <v>127</v>
      </c>
      <c r="C104" s="52">
        <v>141</v>
      </c>
      <c r="D104" s="53">
        <v>23534</v>
      </c>
      <c r="E104" s="90"/>
      <c r="F104" s="54">
        <v>56720</v>
      </c>
      <c r="G104" s="55">
        <v>0.12915000000000001</v>
      </c>
      <c r="H104" s="56">
        <v>7325.3880000000008</v>
      </c>
      <c r="I104" s="90"/>
      <c r="J104" s="54">
        <v>0</v>
      </c>
      <c r="K104" s="57"/>
      <c r="L104" s="56">
        <v>0</v>
      </c>
      <c r="M104" s="90"/>
      <c r="N104" s="54">
        <v>1615.94732913178</v>
      </c>
      <c r="O104" s="57">
        <v>4.8215249501776354</v>
      </c>
      <c r="P104" s="56">
        <v>7791.3303655817881</v>
      </c>
      <c r="Q104" s="90"/>
      <c r="R104" s="54">
        <v>612</v>
      </c>
      <c r="S104" s="58">
        <v>9.1261482352941172</v>
      </c>
      <c r="T104" s="59">
        <v>5585.2027200000002</v>
      </c>
      <c r="U104" s="59">
        <v>0</v>
      </c>
      <c r="V104" s="56">
        <v>0</v>
      </c>
      <c r="W104" s="90"/>
      <c r="X104" s="60">
        <v>20701.921085581787</v>
      </c>
      <c r="Y104" s="61">
        <v>0.87966011241530495</v>
      </c>
    </row>
    <row r="105" spans="1:25" x14ac:dyDescent="0.3">
      <c r="A105" s="4">
        <v>7</v>
      </c>
      <c r="B105" s="29" t="s">
        <v>128</v>
      </c>
      <c r="C105" s="30" t="s">
        <v>129</v>
      </c>
      <c r="D105" s="31">
        <v>8170</v>
      </c>
      <c r="E105" s="90"/>
      <c r="F105" s="32">
        <v>69120</v>
      </c>
      <c r="G105" s="33">
        <v>0.1323</v>
      </c>
      <c r="H105" s="34">
        <v>9144.5760000000009</v>
      </c>
      <c r="I105" s="90"/>
      <c r="J105" s="32">
        <v>0</v>
      </c>
      <c r="K105" s="35"/>
      <c r="L105" s="34">
        <v>0</v>
      </c>
      <c r="M105" s="90"/>
      <c r="N105" s="32">
        <v>521.71199529612909</v>
      </c>
      <c r="O105" s="35">
        <v>4.8132433540346815</v>
      </c>
      <c r="P105" s="34">
        <v>2511.1267940792663</v>
      </c>
      <c r="Q105" s="90"/>
      <c r="R105" s="32">
        <v>20</v>
      </c>
      <c r="S105" s="36">
        <v>33.152760000000008</v>
      </c>
      <c r="T105" s="37">
        <v>663.05520000000013</v>
      </c>
      <c r="U105" s="37">
        <v>0</v>
      </c>
      <c r="V105" s="34">
        <v>0</v>
      </c>
      <c r="W105" s="90"/>
      <c r="X105" s="38">
        <v>12318.757994079268</v>
      </c>
      <c r="Y105" s="39">
        <v>1.507803916043974</v>
      </c>
    </row>
    <row r="106" spans="1:25" x14ac:dyDescent="0.3">
      <c r="A106" s="4">
        <v>8</v>
      </c>
      <c r="B106" s="40" t="s">
        <v>130</v>
      </c>
      <c r="C106" s="41" t="s">
        <v>131</v>
      </c>
      <c r="D106" s="42">
        <v>23528</v>
      </c>
      <c r="E106" s="90"/>
      <c r="F106" s="43">
        <v>329329.21423748432</v>
      </c>
      <c r="G106" s="44">
        <v>9.9750000000000005E-2</v>
      </c>
      <c r="H106" s="45">
        <v>32850.589120189063</v>
      </c>
      <c r="I106" s="90"/>
      <c r="J106" s="43">
        <v>0</v>
      </c>
      <c r="K106" s="46"/>
      <c r="L106" s="45">
        <v>0</v>
      </c>
      <c r="M106" s="90"/>
      <c r="N106" s="43">
        <v>883.2334319856119</v>
      </c>
      <c r="O106" s="46">
        <v>4.823956373131737</v>
      </c>
      <c r="P106" s="45">
        <v>4260.6795431900091</v>
      </c>
      <c r="Q106" s="90"/>
      <c r="R106" s="43">
        <v>117</v>
      </c>
      <c r="S106" s="47">
        <v>14.395098461538463</v>
      </c>
      <c r="T106" s="48">
        <v>1684.2265200000002</v>
      </c>
      <c r="U106" s="48">
        <v>0</v>
      </c>
      <c r="V106" s="45">
        <v>4160.1599999999989</v>
      </c>
      <c r="W106" s="90"/>
      <c r="X106" s="49">
        <v>42955.655183379065</v>
      </c>
      <c r="Y106" s="50">
        <v>1.8257248887869375</v>
      </c>
    </row>
    <row r="107" spans="1:25" x14ac:dyDescent="0.3">
      <c r="A107" s="4">
        <v>9</v>
      </c>
      <c r="B107" s="51" t="s">
        <v>132</v>
      </c>
      <c r="C107" s="52">
        <v>91</v>
      </c>
      <c r="D107" s="53">
        <v>35166</v>
      </c>
      <c r="E107" s="90"/>
      <c r="F107" s="54">
        <v>0</v>
      </c>
      <c r="G107" s="55">
        <v>0</v>
      </c>
      <c r="H107" s="56">
        <v>0</v>
      </c>
      <c r="I107" s="90"/>
      <c r="J107" s="54">
        <v>0</v>
      </c>
      <c r="K107" s="57" t="s">
        <v>18</v>
      </c>
      <c r="L107" s="56">
        <v>0</v>
      </c>
      <c r="M107" s="90"/>
      <c r="N107" s="54">
        <v>1177.5488435466411</v>
      </c>
      <c r="O107" s="57">
        <v>4.7834939052345602</v>
      </c>
      <c r="P107" s="56">
        <v>5632.7977162213629</v>
      </c>
      <c r="Q107" s="90">
        <v>0</v>
      </c>
      <c r="R107" s="54">
        <v>303</v>
      </c>
      <c r="S107" s="58">
        <v>10.396197623762378</v>
      </c>
      <c r="T107" s="59">
        <v>3150.0478800000005</v>
      </c>
      <c r="U107" s="59">
        <v>0</v>
      </c>
      <c r="V107" s="56">
        <v>4160.1599999999989</v>
      </c>
      <c r="W107" s="90"/>
      <c r="X107" s="60">
        <v>12943.005596221363</v>
      </c>
      <c r="Y107" s="61">
        <v>0.3680545298362442</v>
      </c>
    </row>
    <row r="108" spans="1:25" x14ac:dyDescent="0.3">
      <c r="A108" s="4">
        <v>10</v>
      </c>
      <c r="B108" s="29" t="s">
        <v>133</v>
      </c>
      <c r="C108" s="30">
        <v>620</v>
      </c>
      <c r="D108" s="31">
        <v>42046</v>
      </c>
      <c r="E108" s="90"/>
      <c r="F108" s="32">
        <v>201480</v>
      </c>
      <c r="G108" s="33">
        <v>0.126</v>
      </c>
      <c r="H108" s="34">
        <v>25386.48</v>
      </c>
      <c r="I108" s="90"/>
      <c r="J108" s="32">
        <v>0</v>
      </c>
      <c r="K108" s="35"/>
      <c r="L108" s="34">
        <v>0</v>
      </c>
      <c r="M108" s="90"/>
      <c r="N108" s="32">
        <v>3319.433433418506</v>
      </c>
      <c r="O108" s="35">
        <v>4.8119008675286139</v>
      </c>
      <c r="P108" s="34">
        <v>15972.784617969994</v>
      </c>
      <c r="Q108" s="90"/>
      <c r="R108" s="32">
        <v>395</v>
      </c>
      <c r="S108" s="36">
        <v>11.545651139240505</v>
      </c>
      <c r="T108" s="37">
        <v>4560.5321999999996</v>
      </c>
      <c r="U108" s="37">
        <v>0</v>
      </c>
      <c r="V108" s="34">
        <v>0</v>
      </c>
      <c r="W108" s="90"/>
      <c r="X108" s="38">
        <v>45919.796817969996</v>
      </c>
      <c r="Y108" s="39">
        <v>1.0921323507104124</v>
      </c>
    </row>
    <row r="109" spans="1:25" x14ac:dyDescent="0.3">
      <c r="A109" s="4">
        <v>11</v>
      </c>
      <c r="B109" s="40" t="s">
        <v>134</v>
      </c>
      <c r="C109" s="41">
        <v>196</v>
      </c>
      <c r="D109" s="42">
        <v>147258</v>
      </c>
      <c r="E109" s="90"/>
      <c r="F109" s="43">
        <v>132640</v>
      </c>
      <c r="G109" s="44">
        <v>0.1008</v>
      </c>
      <c r="H109" s="45">
        <v>13370.112000000001</v>
      </c>
      <c r="I109" s="90"/>
      <c r="J109" s="43">
        <v>1420.1537230616129</v>
      </c>
      <c r="K109" s="46"/>
      <c r="L109" s="45">
        <v>31953.458768886296</v>
      </c>
      <c r="M109" s="90"/>
      <c r="N109" s="43">
        <v>0</v>
      </c>
      <c r="O109" s="46"/>
      <c r="P109" s="45">
        <v>0</v>
      </c>
      <c r="Q109" s="90"/>
      <c r="R109" s="43">
        <v>3</v>
      </c>
      <c r="S109" s="47">
        <v>747.37836000000004</v>
      </c>
      <c r="T109" s="48">
        <v>2242.13508</v>
      </c>
      <c r="U109" s="48">
        <v>3456.2879999999991</v>
      </c>
      <c r="V109" s="45">
        <v>8812.7999999999993</v>
      </c>
      <c r="W109" s="90"/>
      <c r="X109" s="49">
        <v>59834.7938488863</v>
      </c>
      <c r="Y109" s="50">
        <v>0.40632626987251153</v>
      </c>
    </row>
    <row r="110" spans="1:25" x14ac:dyDescent="0.3">
      <c r="A110" s="4">
        <v>12</v>
      </c>
      <c r="B110" s="51" t="s">
        <v>135</v>
      </c>
      <c r="C110" s="52">
        <v>197</v>
      </c>
      <c r="D110" s="53">
        <v>0</v>
      </c>
      <c r="E110" s="90"/>
      <c r="F110" s="54">
        <v>0</v>
      </c>
      <c r="G110" s="55">
        <v>0</v>
      </c>
      <c r="H110" s="56">
        <v>3696</v>
      </c>
      <c r="I110" s="90"/>
      <c r="J110" s="54">
        <v>0</v>
      </c>
      <c r="K110" s="57"/>
      <c r="L110" s="56">
        <v>0</v>
      </c>
      <c r="M110" s="90"/>
      <c r="N110" s="54">
        <v>0</v>
      </c>
      <c r="O110" s="57">
        <v>0</v>
      </c>
      <c r="P110" s="56">
        <v>0</v>
      </c>
      <c r="Q110" s="90"/>
      <c r="R110" s="54">
        <v>0</v>
      </c>
      <c r="S110" s="58">
        <v>0</v>
      </c>
      <c r="T110" s="59">
        <v>0</v>
      </c>
      <c r="U110" s="59">
        <v>0</v>
      </c>
      <c r="V110" s="56">
        <v>0</v>
      </c>
      <c r="W110" s="90"/>
      <c r="X110" s="60">
        <v>3696</v>
      </c>
      <c r="Y110" s="61" t="s">
        <v>18</v>
      </c>
    </row>
    <row r="111" spans="1:25" x14ac:dyDescent="0.3">
      <c r="A111" s="4">
        <v>13</v>
      </c>
      <c r="B111" s="29" t="s">
        <v>136</v>
      </c>
      <c r="C111" s="30" t="s">
        <v>137</v>
      </c>
      <c r="D111" s="31">
        <v>6581</v>
      </c>
      <c r="E111" s="90"/>
      <c r="F111" s="32">
        <v>0</v>
      </c>
      <c r="G111" s="33">
        <v>0</v>
      </c>
      <c r="H111" s="34">
        <v>0</v>
      </c>
      <c r="I111" s="90"/>
      <c r="J111" s="32">
        <v>0</v>
      </c>
      <c r="K111" s="35"/>
      <c r="L111" s="34">
        <v>0</v>
      </c>
      <c r="M111" s="90"/>
      <c r="N111" s="32">
        <v>565.38324496716621</v>
      </c>
      <c r="O111" s="35">
        <v>4.8050629733527721</v>
      </c>
      <c r="P111" s="34">
        <v>2716.7020961457706</v>
      </c>
      <c r="Q111" s="90"/>
      <c r="R111" s="32">
        <v>0</v>
      </c>
      <c r="S111" s="36">
        <v>0</v>
      </c>
      <c r="T111" s="37">
        <v>0</v>
      </c>
      <c r="U111" s="37">
        <v>0</v>
      </c>
      <c r="V111" s="34">
        <v>0</v>
      </c>
      <c r="W111" s="90"/>
      <c r="X111" s="38">
        <v>2716.7020961457706</v>
      </c>
      <c r="Y111" s="39">
        <v>0.41280992191851856</v>
      </c>
    </row>
    <row r="112" spans="1:25" x14ac:dyDescent="0.3">
      <c r="A112" s="4">
        <v>14</v>
      </c>
      <c r="B112" s="40" t="s">
        <v>138</v>
      </c>
      <c r="C112" s="41">
        <v>188</v>
      </c>
      <c r="D112" s="42">
        <v>6923</v>
      </c>
      <c r="E112" s="90"/>
      <c r="F112" s="43">
        <v>3580</v>
      </c>
      <c r="G112" s="44">
        <v>0.57859441340782125</v>
      </c>
      <c r="H112" s="45">
        <v>2071.3679999999999</v>
      </c>
      <c r="I112" s="90"/>
      <c r="J112" s="43">
        <v>0</v>
      </c>
      <c r="K112" s="46"/>
      <c r="L112" s="45">
        <v>0</v>
      </c>
      <c r="M112" s="90"/>
      <c r="N112" s="43">
        <v>392.87671434142902</v>
      </c>
      <c r="O112" s="46">
        <v>4.8117103992515604</v>
      </c>
      <c r="P112" s="45">
        <v>1890.4089720204388</v>
      </c>
      <c r="Q112" s="90"/>
      <c r="R112" s="43">
        <v>247</v>
      </c>
      <c r="S112" s="47">
        <v>9.0592280161943322</v>
      </c>
      <c r="T112" s="48">
        <v>2237.62932</v>
      </c>
      <c r="U112" s="48">
        <v>0</v>
      </c>
      <c r="V112" s="45">
        <v>0</v>
      </c>
      <c r="W112" s="90"/>
      <c r="X112" s="49">
        <v>6199.4062920204387</v>
      </c>
      <c r="Y112" s="50">
        <v>0.89547974751125792</v>
      </c>
    </row>
    <row r="113" spans="1:25" x14ac:dyDescent="0.3">
      <c r="A113" s="4">
        <v>15</v>
      </c>
      <c r="B113" s="51" t="s">
        <v>139</v>
      </c>
      <c r="C113" s="52" t="s">
        <v>140</v>
      </c>
      <c r="D113" s="53">
        <v>156352</v>
      </c>
      <c r="E113" s="90"/>
      <c r="F113" s="54">
        <v>3093920</v>
      </c>
      <c r="G113" s="55">
        <v>7.7700000000000005E-2</v>
      </c>
      <c r="H113" s="56">
        <v>240397.58400000003</v>
      </c>
      <c r="I113" s="90"/>
      <c r="J113" s="54">
        <v>0</v>
      </c>
      <c r="K113" s="57"/>
      <c r="L113" s="56">
        <v>0</v>
      </c>
      <c r="M113" s="90"/>
      <c r="N113" s="54">
        <v>17089.3696617926</v>
      </c>
      <c r="O113" s="57">
        <v>4.7945827391911831</v>
      </c>
      <c r="P113" s="56">
        <v>81936.396804088261</v>
      </c>
      <c r="Q113" s="90"/>
      <c r="R113" s="54">
        <v>5838</v>
      </c>
      <c r="S113" s="58">
        <v>9.1982712024665982</v>
      </c>
      <c r="T113" s="59">
        <v>53699.507279999998</v>
      </c>
      <c r="U113" s="59">
        <v>0</v>
      </c>
      <c r="V113" s="56">
        <v>0</v>
      </c>
      <c r="W113" s="90"/>
      <c r="X113" s="60">
        <v>376033.48808408831</v>
      </c>
      <c r="Y113" s="61">
        <v>2.4050443108120669</v>
      </c>
    </row>
    <row r="114" spans="1:25" x14ac:dyDescent="0.3">
      <c r="A114" s="4">
        <v>16</v>
      </c>
      <c r="B114" s="29" t="s">
        <v>141</v>
      </c>
      <c r="C114" s="30" t="s">
        <v>142</v>
      </c>
      <c r="D114" s="31">
        <v>54454</v>
      </c>
      <c r="E114" s="90"/>
      <c r="F114" s="32">
        <v>532715.69163692498</v>
      </c>
      <c r="G114" s="33">
        <v>9.8699999999999968E-2</v>
      </c>
      <c r="H114" s="34">
        <v>52579.038764564481</v>
      </c>
      <c r="I114" s="90"/>
      <c r="J114" s="32">
        <v>0</v>
      </c>
      <c r="K114" s="35"/>
      <c r="L114" s="34">
        <v>0</v>
      </c>
      <c r="M114" s="90"/>
      <c r="N114" s="32">
        <v>791.80727535136816</v>
      </c>
      <c r="O114" s="35">
        <v>4.8176472320810531</v>
      </c>
      <c r="P114" s="34">
        <v>3814.6481284381589</v>
      </c>
      <c r="Q114" s="90"/>
      <c r="R114" s="32">
        <v>240</v>
      </c>
      <c r="S114" s="36">
        <v>11.056500000000003</v>
      </c>
      <c r="T114" s="37">
        <v>2653.5600000000009</v>
      </c>
      <c r="U114" s="37">
        <v>4817.8559999999998</v>
      </c>
      <c r="V114" s="34">
        <v>0</v>
      </c>
      <c r="W114" s="90"/>
      <c r="X114" s="38">
        <v>63865.102893002659</v>
      </c>
      <c r="Y114" s="39">
        <v>1.1728266590700895</v>
      </c>
    </row>
    <row r="115" spans="1:25" x14ac:dyDescent="0.3">
      <c r="A115" s="4">
        <v>17</v>
      </c>
      <c r="B115" s="40" t="s">
        <v>143</v>
      </c>
      <c r="C115" s="41">
        <v>156</v>
      </c>
      <c r="D115" s="42">
        <v>17840</v>
      </c>
      <c r="E115" s="90"/>
      <c r="F115" s="43">
        <v>132853.33000000002</v>
      </c>
      <c r="G115" s="44">
        <v>0.12599999999999997</v>
      </c>
      <c r="H115" s="45">
        <v>16739.51958</v>
      </c>
      <c r="I115" s="90"/>
      <c r="J115" s="43">
        <v>0</v>
      </c>
      <c r="K115" s="46"/>
      <c r="L115" s="45">
        <v>0</v>
      </c>
      <c r="M115" s="90"/>
      <c r="N115" s="43">
        <v>1363.6083624965468</v>
      </c>
      <c r="O115" s="46">
        <v>4.8062214019277683</v>
      </c>
      <c r="P115" s="45">
        <v>6553.8036956785809</v>
      </c>
      <c r="Q115" s="90"/>
      <c r="R115" s="43">
        <v>371</v>
      </c>
      <c r="S115" s="47">
        <v>9.935147061994611</v>
      </c>
      <c r="T115" s="48">
        <v>3685.9395600000007</v>
      </c>
      <c r="U115" s="48">
        <v>0</v>
      </c>
      <c r="V115" s="45">
        <v>2073.6</v>
      </c>
      <c r="W115" s="90"/>
      <c r="X115" s="49">
        <v>29052.862835678585</v>
      </c>
      <c r="Y115" s="50">
        <v>1.6285237015514902</v>
      </c>
    </row>
    <row r="116" spans="1:25" x14ac:dyDescent="0.3">
      <c r="A116" s="4">
        <v>18</v>
      </c>
      <c r="B116" s="51" t="s">
        <v>144</v>
      </c>
      <c r="C116" s="52" t="s">
        <v>145</v>
      </c>
      <c r="D116" s="53">
        <v>33402</v>
      </c>
      <c r="E116" s="90"/>
      <c r="F116" s="54">
        <v>225240</v>
      </c>
      <c r="G116" s="55">
        <v>0.12390000000000001</v>
      </c>
      <c r="H116" s="56">
        <v>27907.236000000001</v>
      </c>
      <c r="I116" s="90"/>
      <c r="J116" s="54">
        <v>0</v>
      </c>
      <c r="K116" s="57"/>
      <c r="L116" s="56">
        <v>0</v>
      </c>
      <c r="M116" s="90"/>
      <c r="N116" s="54">
        <v>1337.6569677682135</v>
      </c>
      <c r="O116" s="57">
        <v>4.7829212957760356</v>
      </c>
      <c r="P116" s="56">
        <v>6397.9079975817858</v>
      </c>
      <c r="Q116" s="90"/>
      <c r="R116" s="54">
        <v>4611</v>
      </c>
      <c r="S116" s="58">
        <v>10.033761431359792</v>
      </c>
      <c r="T116" s="59">
        <v>46265.67396</v>
      </c>
      <c r="U116" s="59">
        <v>0</v>
      </c>
      <c r="V116" s="56">
        <v>0</v>
      </c>
      <c r="W116" s="90"/>
      <c r="X116" s="60">
        <v>80570.817957581778</v>
      </c>
      <c r="Y116" s="61">
        <v>2.4121554984007476</v>
      </c>
    </row>
    <row r="117" spans="1:25" x14ac:dyDescent="0.3">
      <c r="A117" s="4">
        <v>19</v>
      </c>
      <c r="B117" s="29" t="s">
        <v>146</v>
      </c>
      <c r="C117" s="30">
        <v>501</v>
      </c>
      <c r="D117" s="31">
        <v>1883</v>
      </c>
      <c r="E117" s="90"/>
      <c r="F117" s="32">
        <v>349766.67</v>
      </c>
      <c r="G117" s="33">
        <v>0.12075000000000002</v>
      </c>
      <c r="H117" s="34">
        <v>42234.325402500006</v>
      </c>
      <c r="I117" s="90"/>
      <c r="J117" s="32">
        <v>0</v>
      </c>
      <c r="K117" s="35"/>
      <c r="L117" s="34">
        <v>0</v>
      </c>
      <c r="M117" s="90"/>
      <c r="N117" s="32">
        <v>11.56</v>
      </c>
      <c r="O117" s="35">
        <v>4.6979042490645035</v>
      </c>
      <c r="P117" s="34">
        <v>54.307773119185661</v>
      </c>
      <c r="Q117" s="90"/>
      <c r="R117" s="32">
        <v>0</v>
      </c>
      <c r="S117" s="36">
        <v>0</v>
      </c>
      <c r="T117" s="37">
        <v>505.44000000000005</v>
      </c>
      <c r="U117" s="37">
        <v>0</v>
      </c>
      <c r="V117" s="34">
        <v>0</v>
      </c>
      <c r="W117" s="90"/>
      <c r="X117" s="38">
        <v>42794.073175619189</v>
      </c>
      <c r="Y117" s="39">
        <v>22.726539126722884</v>
      </c>
    </row>
    <row r="118" spans="1:25" x14ac:dyDescent="0.3">
      <c r="A118" s="4">
        <v>20</v>
      </c>
      <c r="B118" s="40" t="s">
        <v>147</v>
      </c>
      <c r="C118" s="41" t="s">
        <v>148</v>
      </c>
      <c r="D118" s="42">
        <v>4100</v>
      </c>
      <c r="E118" s="90"/>
      <c r="F118" s="43">
        <v>9655</v>
      </c>
      <c r="G118" s="44">
        <v>0.15243999999999999</v>
      </c>
      <c r="H118" s="45">
        <v>1471.8081999999999</v>
      </c>
      <c r="I118" s="90"/>
      <c r="J118" s="43">
        <v>0</v>
      </c>
      <c r="K118" s="46" t="s">
        <v>18</v>
      </c>
      <c r="L118" s="45">
        <v>0</v>
      </c>
      <c r="M118" s="90">
        <v>0</v>
      </c>
      <c r="N118" s="43">
        <v>444.22270790928718</v>
      </c>
      <c r="O118" s="46">
        <v>4.8037692981134503</v>
      </c>
      <c r="P118" s="45">
        <v>2133.9434057794529</v>
      </c>
      <c r="Q118" s="90">
        <v>0</v>
      </c>
      <c r="R118" s="43">
        <v>0</v>
      </c>
      <c r="S118" s="47"/>
      <c r="T118" s="48">
        <v>0</v>
      </c>
      <c r="U118" s="48">
        <v>0</v>
      </c>
      <c r="V118" s="45">
        <v>0</v>
      </c>
      <c r="W118" s="90">
        <v>0</v>
      </c>
      <c r="X118" s="49">
        <v>3605.7516057794523</v>
      </c>
      <c r="Y118" s="50">
        <v>0.87945161116572013</v>
      </c>
    </row>
    <row r="119" spans="1:25" x14ac:dyDescent="0.3">
      <c r="A119" s="4">
        <v>21</v>
      </c>
      <c r="B119" s="51" t="s">
        <v>149</v>
      </c>
      <c r="C119" s="52">
        <v>202</v>
      </c>
      <c r="D119" s="53">
        <v>4000</v>
      </c>
      <c r="E119" s="90"/>
      <c r="F119" s="54">
        <v>8030</v>
      </c>
      <c r="G119" s="55">
        <v>0.11865000000000002</v>
      </c>
      <c r="H119" s="56">
        <v>952.75950000000012</v>
      </c>
      <c r="I119" s="90"/>
      <c r="J119" s="54">
        <v>0</v>
      </c>
      <c r="K119" s="57"/>
      <c r="L119" s="56">
        <v>0</v>
      </c>
      <c r="M119" s="90"/>
      <c r="N119" s="54">
        <v>324.50966794128192</v>
      </c>
      <c r="O119" s="57">
        <v>4.8304209337806734</v>
      </c>
      <c r="P119" s="56">
        <v>1567.5182932377832</v>
      </c>
      <c r="Q119" s="90"/>
      <c r="R119" s="54">
        <v>0</v>
      </c>
      <c r="S119" s="58"/>
      <c r="T119" s="59">
        <v>291.08160000000004</v>
      </c>
      <c r="U119" s="59">
        <v>1649.5919999999996</v>
      </c>
      <c r="V119" s="56">
        <v>4160.1599999999989</v>
      </c>
      <c r="W119" s="90"/>
      <c r="X119" s="60">
        <v>8621.111393237783</v>
      </c>
      <c r="Y119" s="61">
        <v>2.1552778483094457</v>
      </c>
    </row>
    <row r="120" spans="1:25" x14ac:dyDescent="0.3">
      <c r="A120" s="62"/>
      <c r="B120" s="104"/>
      <c r="C120" s="105" t="s">
        <v>16</v>
      </c>
      <c r="D120" s="64">
        <v>665489</v>
      </c>
      <c r="E120" s="106"/>
      <c r="F120" s="64">
        <v>5357914.8830712838</v>
      </c>
      <c r="G120" s="66"/>
      <c r="H120" s="67">
        <v>499692.76736312127</v>
      </c>
      <c r="I120" s="106"/>
      <c r="J120" s="64">
        <v>1420.1537230616129</v>
      </c>
      <c r="K120" s="68"/>
      <c r="L120" s="67">
        <v>31953.458768886296</v>
      </c>
      <c r="M120" s="106"/>
      <c r="N120" s="64">
        <v>35701.763033965442</v>
      </c>
      <c r="O120" s="68"/>
      <c r="P120" s="67">
        <v>171418.80849075509</v>
      </c>
      <c r="Q120" s="106"/>
      <c r="R120" s="64">
        <v>12805</v>
      </c>
      <c r="S120" s="68"/>
      <c r="T120" s="67">
        <v>132293.43899999998</v>
      </c>
      <c r="U120" s="67">
        <v>17421.524399999998</v>
      </c>
      <c r="V120" s="67">
        <v>30119.039999999997</v>
      </c>
      <c r="W120" s="106"/>
      <c r="X120" s="67">
        <v>882899.03802276286</v>
      </c>
      <c r="Y120" s="68">
        <v>1.3266921587325453</v>
      </c>
    </row>
    <row r="121" spans="1:25" ht="15" thickBot="1" x14ac:dyDescent="0.35">
      <c r="A121" s="4"/>
      <c r="B121" s="89"/>
      <c r="C121" s="89"/>
      <c r="D121" s="12"/>
      <c r="E121" s="90"/>
      <c r="F121" s="89"/>
      <c r="G121" s="7"/>
      <c r="H121" s="8"/>
      <c r="I121" s="90"/>
      <c r="J121" s="89"/>
      <c r="K121" s="10"/>
      <c r="L121" s="8"/>
      <c r="M121" s="90"/>
      <c r="N121" s="89"/>
      <c r="O121" s="10"/>
      <c r="P121" s="8"/>
      <c r="Q121" s="90"/>
      <c r="R121" s="89"/>
      <c r="S121" s="10"/>
      <c r="T121" s="8"/>
      <c r="U121" s="8"/>
      <c r="V121" s="8"/>
      <c r="W121" s="90"/>
      <c r="X121" s="73">
        <v>4.3927250841756936E-2</v>
      </c>
      <c r="Y121" s="10"/>
    </row>
    <row r="122" spans="1:25" ht="15.6" thickBot="1" x14ac:dyDescent="0.35">
      <c r="A122" s="79"/>
      <c r="B122" s="109" t="s">
        <v>24</v>
      </c>
      <c r="C122" s="110"/>
      <c r="D122" s="80">
        <v>7072652</v>
      </c>
      <c r="E122" s="111"/>
      <c r="F122" s="80">
        <v>127464913.67424989</v>
      </c>
      <c r="G122" s="82"/>
      <c r="H122" s="83">
        <v>10969133.698564751</v>
      </c>
      <c r="I122" s="111"/>
      <c r="J122" s="80">
        <v>152016.5430967056</v>
      </c>
      <c r="K122" s="84"/>
      <c r="L122" s="83">
        <v>1967015.1417527236</v>
      </c>
      <c r="M122" s="111"/>
      <c r="N122" s="80">
        <v>560137.67616029258</v>
      </c>
      <c r="O122" s="84"/>
      <c r="P122" s="83">
        <v>2691711.643315725</v>
      </c>
      <c r="Q122" s="111"/>
      <c r="R122" s="80">
        <v>324995.98911639227</v>
      </c>
      <c r="S122" s="84"/>
      <c r="T122" s="83">
        <v>2781384.7335888995</v>
      </c>
      <c r="U122" s="83">
        <v>1463809.6306799997</v>
      </c>
      <c r="V122" s="83">
        <v>224864.16480000006</v>
      </c>
      <c r="W122" s="111"/>
      <c r="X122" s="83">
        <v>20099118.909200784</v>
      </c>
      <c r="Y122" s="85">
        <v>2.8418079822393048</v>
      </c>
    </row>
  </sheetData>
  <mergeCells count="6">
    <mergeCell ref="N7:P7"/>
    <mergeCell ref="N24:P24"/>
    <mergeCell ref="N38:P38"/>
    <mergeCell ref="N62:P62"/>
    <mergeCell ref="N85:P85"/>
    <mergeCell ref="N97:P9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with Weather Adjust</vt:lpstr>
      <vt:lpstr>Building Summary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Steven Fodor</dc:creator>
  <cp:lastModifiedBy>Larry Steven Fodor</cp:lastModifiedBy>
  <dcterms:created xsi:type="dcterms:W3CDTF">2016-10-12T18:41:21Z</dcterms:created>
  <dcterms:modified xsi:type="dcterms:W3CDTF">2016-10-12T18:53:09Z</dcterms:modified>
</cp:coreProperties>
</file>