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FPM Facilities Operations Common\Everyone\2015 Summer Critical Assessments\FINAL\12.09.15\"/>
    </mc:Choice>
  </mc:AlternateContent>
  <bookViews>
    <workbookView xWindow="0" yWindow="0" windowWidth="19200" windowHeight="11595"/>
  </bookViews>
  <sheets>
    <sheet name="Chiller Age Distribution" sheetId="36" r:id="rId1"/>
    <sheet name="Boiler Age Distribution" sheetId="37" r:id="rId2"/>
  </sheets>
  <definedNames>
    <definedName name="_xlnm._FilterDatabase" localSheetId="1" hidden="1">'Boiler Age Distribution'!$A$1:$E$79</definedName>
    <definedName name="_xlnm._FilterDatabase" localSheetId="0" hidden="1">'Chiller Age Distribution'!$A$1:$E$56</definedName>
    <definedName name="_xlnm.Print_Area" localSheetId="1">'Boiler Age Distribution'!$A$1:$BA$127</definedName>
    <definedName name="_xlnm.Print_Area" localSheetId="0">'Chiller Age Distribution'!$A$1:$BB$99</definedName>
    <definedName name="_xlnm.Print_Titles" localSheetId="1">'Boiler Age Distribution'!$1:$3</definedName>
    <definedName name="_xlnm.Print_Titles" localSheetId="0">'Chiller Age Distribution'!$1:$3</definedName>
  </definedNames>
  <calcPr calcId="152511"/>
</workbook>
</file>

<file path=xl/calcChain.xml><?xml version="1.0" encoding="utf-8"?>
<calcChain xmlns="http://schemas.openxmlformats.org/spreadsheetml/2006/main">
  <c r="G88" i="36" l="1"/>
  <c r="G87" i="36"/>
  <c r="G79" i="36"/>
  <c r="G78" i="36"/>
  <c r="G70" i="36"/>
  <c r="G69" i="36"/>
  <c r="G62" i="36"/>
  <c r="G61" i="36"/>
  <c r="G105" i="37" l="1"/>
  <c r="G104" i="37"/>
  <c r="G103" i="37"/>
  <c r="G102" i="37"/>
  <c r="G97" i="37"/>
  <c r="G96" i="37"/>
  <c r="G95" i="37"/>
  <c r="G94" i="37"/>
  <c r="G93" i="37"/>
  <c r="G89" i="37"/>
  <c r="G88" i="37"/>
  <c r="G87" i="37"/>
  <c r="G86" i="37"/>
  <c r="G85" i="37"/>
  <c r="G81" i="37"/>
  <c r="G80" i="37"/>
  <c r="G79" i="37"/>
  <c r="G78" i="37"/>
  <c r="G77" i="37"/>
  <c r="G90" i="37"/>
  <c r="I89" i="37" s="1"/>
  <c r="Q72" i="37"/>
  <c r="Q71" i="37"/>
  <c r="Q69" i="37"/>
  <c r="Q68" i="37"/>
  <c r="Q66" i="37"/>
  <c r="Q64" i="37"/>
  <c r="Q63" i="37"/>
  <c r="Q62" i="37"/>
  <c r="Q60" i="37"/>
  <c r="Q59" i="37"/>
  <c r="Q58" i="37"/>
  <c r="Q57" i="37"/>
  <c r="Q56" i="37"/>
  <c r="Q55" i="37"/>
  <c r="Q54" i="37"/>
  <c r="Q53" i="37"/>
  <c r="Q52" i="37"/>
  <c r="Q51" i="37"/>
  <c r="Q50" i="37"/>
  <c r="Q49" i="37"/>
  <c r="Q48" i="37"/>
  <c r="Q47" i="37"/>
  <c r="Q45" i="37"/>
  <c r="Q44" i="37"/>
  <c r="Q43" i="37"/>
  <c r="Q42" i="37"/>
  <c r="Q41" i="37"/>
  <c r="Q40" i="37"/>
  <c r="Q39" i="37"/>
  <c r="Q38" i="37"/>
  <c r="Q37" i="37"/>
  <c r="Q36" i="37"/>
  <c r="Q35" i="37"/>
  <c r="Q34" i="37"/>
  <c r="Q32" i="37"/>
  <c r="Q31" i="37"/>
  <c r="Q30" i="37"/>
  <c r="Q29" i="37"/>
  <c r="Q28" i="37"/>
  <c r="Q27" i="37"/>
  <c r="Q26" i="37"/>
  <c r="Q25" i="37"/>
  <c r="Q24" i="37"/>
  <c r="Q23" i="37"/>
  <c r="Q22" i="37"/>
  <c r="Q21" i="37"/>
  <c r="Q20" i="37"/>
  <c r="Q19" i="37"/>
  <c r="Q18" i="37"/>
  <c r="Q16" i="37"/>
  <c r="Q15" i="37"/>
  <c r="Q14" i="37"/>
  <c r="Q13" i="37"/>
  <c r="Q12" i="37"/>
  <c r="Q11" i="37"/>
  <c r="Q10" i="37"/>
  <c r="Q9" i="37"/>
  <c r="Q8" i="37"/>
  <c r="Q7" i="37"/>
  <c r="Q6" i="37"/>
  <c r="Q5" i="37"/>
  <c r="N72" i="37"/>
  <c r="N71" i="37"/>
  <c r="N69" i="37"/>
  <c r="N68" i="37"/>
  <c r="N66" i="37"/>
  <c r="N64" i="37"/>
  <c r="N63" i="37"/>
  <c r="N62" i="37"/>
  <c r="N60" i="37"/>
  <c r="N59" i="37"/>
  <c r="N58" i="37"/>
  <c r="N57" i="37"/>
  <c r="N56" i="37"/>
  <c r="N55" i="37"/>
  <c r="N54" i="37"/>
  <c r="N53" i="37"/>
  <c r="N52" i="37"/>
  <c r="N51" i="37"/>
  <c r="N50" i="37"/>
  <c r="N49" i="37"/>
  <c r="N48" i="37"/>
  <c r="N47" i="37"/>
  <c r="N45" i="37"/>
  <c r="N44" i="37"/>
  <c r="N43" i="37"/>
  <c r="N42" i="37"/>
  <c r="N41" i="37"/>
  <c r="N40" i="37"/>
  <c r="N39" i="37"/>
  <c r="N38" i="37"/>
  <c r="N37" i="37"/>
  <c r="N36" i="37"/>
  <c r="N35" i="37"/>
  <c r="N34" i="37"/>
  <c r="N32" i="37"/>
  <c r="N31" i="37"/>
  <c r="N30" i="37"/>
  <c r="N29" i="37"/>
  <c r="N28" i="37"/>
  <c r="N27" i="37"/>
  <c r="N26" i="37"/>
  <c r="N25" i="37"/>
  <c r="N24" i="37"/>
  <c r="N23" i="37"/>
  <c r="N22" i="37"/>
  <c r="N21" i="37"/>
  <c r="N20" i="37"/>
  <c r="N19" i="37"/>
  <c r="N18" i="37"/>
  <c r="N16" i="37"/>
  <c r="N15" i="37"/>
  <c r="N14" i="37"/>
  <c r="N13" i="37"/>
  <c r="N12" i="37"/>
  <c r="N11" i="37"/>
  <c r="N10" i="37"/>
  <c r="N9" i="37"/>
  <c r="N8" i="37"/>
  <c r="N7" i="37"/>
  <c r="N6" i="37"/>
  <c r="N5" i="37"/>
  <c r="K72" i="37"/>
  <c r="K71" i="37"/>
  <c r="K69" i="37"/>
  <c r="K68" i="37"/>
  <c r="K66" i="37"/>
  <c r="K64" i="37"/>
  <c r="K63" i="37"/>
  <c r="K62" i="37"/>
  <c r="K60" i="37"/>
  <c r="K59" i="37"/>
  <c r="K58" i="37"/>
  <c r="K57" i="37"/>
  <c r="K56" i="37"/>
  <c r="K55" i="37"/>
  <c r="K54" i="37"/>
  <c r="K53" i="37"/>
  <c r="K52" i="37"/>
  <c r="K51" i="37"/>
  <c r="K50" i="37"/>
  <c r="K49" i="37"/>
  <c r="K48" i="37"/>
  <c r="K47" i="37"/>
  <c r="K45" i="37"/>
  <c r="K44" i="37"/>
  <c r="K43" i="37"/>
  <c r="K42" i="37"/>
  <c r="K41" i="37"/>
  <c r="K40" i="37"/>
  <c r="K39" i="37"/>
  <c r="K38" i="37"/>
  <c r="K37" i="37"/>
  <c r="K36" i="37"/>
  <c r="K35" i="37"/>
  <c r="K34" i="37"/>
  <c r="K32" i="37"/>
  <c r="K31" i="37"/>
  <c r="K30" i="37"/>
  <c r="K29" i="37"/>
  <c r="K28" i="37"/>
  <c r="K27" i="37"/>
  <c r="K26" i="37"/>
  <c r="K25" i="37"/>
  <c r="K24" i="37"/>
  <c r="K23" i="37"/>
  <c r="K22" i="37"/>
  <c r="K21" i="37"/>
  <c r="K20" i="37"/>
  <c r="K19" i="37"/>
  <c r="K18" i="37"/>
  <c r="K16" i="37"/>
  <c r="K15" i="37"/>
  <c r="K14" i="37"/>
  <c r="K13" i="37"/>
  <c r="K12" i="37"/>
  <c r="K11" i="37"/>
  <c r="K10" i="37"/>
  <c r="K9" i="37"/>
  <c r="K8" i="37"/>
  <c r="K7" i="37"/>
  <c r="K6" i="37"/>
  <c r="K5" i="37"/>
  <c r="H72" i="37"/>
  <c r="H71" i="37"/>
  <c r="H69" i="37"/>
  <c r="H68" i="37"/>
  <c r="H66" i="37"/>
  <c r="H64" i="37"/>
  <c r="H63" i="37"/>
  <c r="H62" i="37"/>
  <c r="H60" i="37"/>
  <c r="H59" i="37"/>
  <c r="H58" i="37"/>
  <c r="H57" i="37"/>
  <c r="H56" i="37"/>
  <c r="H55" i="37"/>
  <c r="H54" i="37"/>
  <c r="H53" i="37"/>
  <c r="H52" i="37"/>
  <c r="H51" i="37"/>
  <c r="H50" i="37"/>
  <c r="H49" i="37"/>
  <c r="H48" i="37"/>
  <c r="H47" i="37"/>
  <c r="H45" i="37"/>
  <c r="H44" i="37"/>
  <c r="H43" i="37"/>
  <c r="H42" i="37"/>
  <c r="H41" i="37"/>
  <c r="H40" i="37"/>
  <c r="H39" i="37"/>
  <c r="H38" i="37"/>
  <c r="H37" i="37"/>
  <c r="H36" i="37"/>
  <c r="H35" i="37"/>
  <c r="H34" i="37"/>
  <c r="H32" i="37"/>
  <c r="H31" i="37"/>
  <c r="H30" i="37"/>
  <c r="H29" i="37"/>
  <c r="H28" i="37"/>
  <c r="H27" i="37"/>
  <c r="H26" i="37"/>
  <c r="H25" i="37"/>
  <c r="H24" i="37"/>
  <c r="H23" i="37"/>
  <c r="H22" i="37"/>
  <c r="H21" i="37"/>
  <c r="H20" i="37"/>
  <c r="H19" i="37"/>
  <c r="H18" i="37"/>
  <c r="H16" i="37"/>
  <c r="H15" i="37"/>
  <c r="H14" i="37"/>
  <c r="H13" i="37"/>
  <c r="H12" i="37"/>
  <c r="H11" i="37"/>
  <c r="H10" i="37"/>
  <c r="H9" i="37"/>
  <c r="H8" i="37"/>
  <c r="H7" i="37"/>
  <c r="H6" i="37"/>
  <c r="H5" i="37"/>
  <c r="G106" i="37" l="1"/>
  <c r="I104" i="37" s="1"/>
  <c r="G98" i="37"/>
  <c r="I96" i="37" s="1"/>
  <c r="I85" i="37"/>
  <c r="I86" i="37"/>
  <c r="I87" i="37"/>
  <c r="I88" i="37"/>
  <c r="G82" i="37"/>
  <c r="I81" i="37" s="1"/>
  <c r="I79" i="37"/>
  <c r="I105" i="37"/>
  <c r="I103" i="37"/>
  <c r="I101" i="37"/>
  <c r="I97" i="37"/>
  <c r="I95" i="37"/>
  <c r="I93" i="37"/>
  <c r="D72" i="37"/>
  <c r="D71" i="37"/>
  <c r="D69" i="37"/>
  <c r="D68" i="37"/>
  <c r="D66" i="37"/>
  <c r="D64" i="37"/>
  <c r="D63" i="37"/>
  <c r="D62" i="37"/>
  <c r="D60" i="37"/>
  <c r="D59" i="37"/>
  <c r="D58" i="37"/>
  <c r="D57" i="37"/>
  <c r="D56" i="37"/>
  <c r="D55" i="37"/>
  <c r="D54" i="37"/>
  <c r="D53" i="37"/>
  <c r="D52" i="37"/>
  <c r="D51" i="37"/>
  <c r="D50" i="37"/>
  <c r="D49" i="37"/>
  <c r="D48" i="37"/>
  <c r="D47" i="37"/>
  <c r="D45" i="37"/>
  <c r="D44" i="37"/>
  <c r="D42" i="37"/>
  <c r="D41" i="37"/>
  <c r="D40" i="37"/>
  <c r="D38" i="37"/>
  <c r="D37" i="37"/>
  <c r="D36" i="37"/>
  <c r="D35" i="37"/>
  <c r="D34" i="37"/>
  <c r="D32" i="37"/>
  <c r="D31" i="37"/>
  <c r="D29" i="37"/>
  <c r="D28" i="37"/>
  <c r="D27" i="37"/>
  <c r="D26" i="37"/>
  <c r="D25" i="37"/>
  <c r="D23" i="37"/>
  <c r="D21" i="37"/>
  <c r="D20" i="37"/>
  <c r="D19" i="37"/>
  <c r="D18" i="37"/>
  <c r="D16" i="37"/>
  <c r="D15" i="37"/>
  <c r="D14" i="37"/>
  <c r="D13" i="37"/>
  <c r="D12" i="37"/>
  <c r="D11" i="37"/>
  <c r="D10" i="37"/>
  <c r="D8" i="37"/>
  <c r="D7" i="37"/>
  <c r="D6" i="37"/>
  <c r="D9" i="37"/>
  <c r="D5" i="37"/>
  <c r="I102" i="37" l="1"/>
  <c r="I94" i="37"/>
  <c r="I80" i="37"/>
  <c r="I78" i="37"/>
  <c r="I77" i="37"/>
  <c r="G90" i="36"/>
  <c r="I89" i="36" s="1"/>
  <c r="G89" i="36"/>
  <c r="G86" i="36"/>
  <c r="G81" i="36"/>
  <c r="G82" i="36" s="1"/>
  <c r="I81" i="36" s="1"/>
  <c r="G80" i="36"/>
  <c r="G77" i="36"/>
  <c r="G72" i="36"/>
  <c r="G71" i="36"/>
  <c r="I88" i="36" l="1"/>
  <c r="I87" i="36"/>
  <c r="I85" i="36"/>
  <c r="I79" i="36"/>
  <c r="I78" i="36"/>
  <c r="I80" i="36"/>
  <c r="I77" i="36"/>
  <c r="G74" i="36"/>
  <c r="I71" i="36" l="1"/>
  <c r="I73" i="36"/>
  <c r="I86" i="36"/>
  <c r="I70" i="36"/>
  <c r="I69" i="36"/>
  <c r="I72" i="36"/>
  <c r="G66" i="36" l="1"/>
  <c r="I65" i="36" s="1"/>
  <c r="G64" i="36"/>
  <c r="G63" i="36"/>
  <c r="Q56" i="36"/>
  <c r="Q54" i="36"/>
  <c r="Q52" i="36"/>
  <c r="Q51" i="36"/>
  <c r="Q50" i="36"/>
  <c r="Q48" i="36"/>
  <c r="Q47" i="36"/>
  <c r="Q46" i="36"/>
  <c r="Q45" i="36"/>
  <c r="Q44" i="36"/>
  <c r="Q43" i="36"/>
  <c r="Q42" i="36"/>
  <c r="Q41" i="36"/>
  <c r="Q39" i="36"/>
  <c r="Q38" i="36"/>
  <c r="Q37" i="36"/>
  <c r="Q36" i="36"/>
  <c r="Q35" i="36"/>
  <c r="Q34" i="36"/>
  <c r="Q33" i="36"/>
  <c r="Q32" i="36"/>
  <c r="Q31" i="36"/>
  <c r="Q30" i="36"/>
  <c r="Q29" i="36"/>
  <c r="Q28" i="36"/>
  <c r="Q27" i="36"/>
  <c r="Q26" i="36"/>
  <c r="Q25" i="36"/>
  <c r="Q24" i="36"/>
  <c r="Q22" i="36"/>
  <c r="Q21" i="36"/>
  <c r="Q20" i="36"/>
  <c r="Q19" i="36"/>
  <c r="Q18" i="36"/>
  <c r="Q17" i="36"/>
  <c r="Q16" i="36"/>
  <c r="Q15" i="36"/>
  <c r="Q14" i="36"/>
  <c r="Q13" i="36"/>
  <c r="Q12" i="36"/>
  <c r="Q11" i="36"/>
  <c r="Q10" i="36"/>
  <c r="Q9" i="36"/>
  <c r="Q8" i="36"/>
  <c r="Q7" i="36"/>
  <c r="Q6" i="36"/>
  <c r="Q5" i="36"/>
  <c r="N56" i="36"/>
  <c r="N54" i="36"/>
  <c r="N52" i="36"/>
  <c r="N51" i="36"/>
  <c r="N50" i="36"/>
  <c r="N48" i="36"/>
  <c r="N47" i="36"/>
  <c r="N46" i="36"/>
  <c r="N45" i="36"/>
  <c r="N44" i="36"/>
  <c r="N43" i="36"/>
  <c r="N42" i="36"/>
  <c r="N41" i="36"/>
  <c r="N39" i="36"/>
  <c r="N38" i="36"/>
  <c r="N37" i="36"/>
  <c r="N36" i="36"/>
  <c r="N35" i="36"/>
  <c r="N34" i="36"/>
  <c r="N33" i="36"/>
  <c r="N32" i="36"/>
  <c r="N31" i="36"/>
  <c r="N30" i="36"/>
  <c r="N29" i="36"/>
  <c r="N28" i="36"/>
  <c r="N27" i="36"/>
  <c r="N26" i="36"/>
  <c r="N25" i="36"/>
  <c r="N24" i="36"/>
  <c r="N22" i="36"/>
  <c r="N21" i="36"/>
  <c r="N20" i="36"/>
  <c r="N19" i="36"/>
  <c r="N18" i="36"/>
  <c r="N17" i="36"/>
  <c r="N16" i="36"/>
  <c r="N15" i="36"/>
  <c r="N14" i="36"/>
  <c r="N13" i="36"/>
  <c r="N12" i="36"/>
  <c r="N11" i="36"/>
  <c r="N10" i="36"/>
  <c r="N9" i="36"/>
  <c r="N8" i="36"/>
  <c r="N7" i="36"/>
  <c r="N6" i="36"/>
  <c r="N5" i="36"/>
  <c r="K56" i="36"/>
  <c r="K54" i="36"/>
  <c r="K52" i="36"/>
  <c r="K51" i="36"/>
  <c r="K50" i="36"/>
  <c r="K48" i="36"/>
  <c r="K47" i="36"/>
  <c r="K46" i="36"/>
  <c r="K45" i="36"/>
  <c r="K44" i="36"/>
  <c r="K43" i="36"/>
  <c r="K42" i="36"/>
  <c r="K41" i="36"/>
  <c r="K39" i="36"/>
  <c r="K38" i="36"/>
  <c r="K37" i="36"/>
  <c r="K36" i="36"/>
  <c r="K35" i="36"/>
  <c r="K34" i="36"/>
  <c r="K33" i="36"/>
  <c r="K32" i="36"/>
  <c r="K31" i="36"/>
  <c r="K30" i="36"/>
  <c r="K29" i="36"/>
  <c r="K28" i="36"/>
  <c r="K27" i="36"/>
  <c r="K26" i="36"/>
  <c r="K25" i="36"/>
  <c r="K24" i="36"/>
  <c r="K22" i="36"/>
  <c r="K21" i="36"/>
  <c r="K20" i="36"/>
  <c r="K19" i="36"/>
  <c r="K18" i="36"/>
  <c r="K17" i="36"/>
  <c r="K16" i="36"/>
  <c r="K15" i="36"/>
  <c r="K14" i="36"/>
  <c r="K13" i="36"/>
  <c r="K12" i="36"/>
  <c r="K11" i="36"/>
  <c r="K10" i="36"/>
  <c r="K9" i="36"/>
  <c r="K8" i="36"/>
  <c r="K7" i="36"/>
  <c r="K6" i="36"/>
  <c r="K5" i="36"/>
  <c r="H56" i="36"/>
  <c r="H54" i="36"/>
  <c r="H52" i="36"/>
  <c r="H51" i="36"/>
  <c r="H50" i="36"/>
  <c r="H48" i="36"/>
  <c r="H47" i="36"/>
  <c r="H46" i="36"/>
  <c r="H45" i="36"/>
  <c r="H44" i="36"/>
  <c r="H43" i="36"/>
  <c r="H42" i="36"/>
  <c r="H41" i="36"/>
  <c r="H39" i="36"/>
  <c r="H38" i="36"/>
  <c r="H37" i="36"/>
  <c r="H36" i="36"/>
  <c r="H35" i="36"/>
  <c r="H34" i="36"/>
  <c r="H33" i="36"/>
  <c r="H32" i="36"/>
  <c r="H31" i="36"/>
  <c r="H30" i="36"/>
  <c r="H29" i="36"/>
  <c r="H28" i="36"/>
  <c r="H27" i="36"/>
  <c r="H26" i="36"/>
  <c r="H25" i="36"/>
  <c r="H24" i="36"/>
  <c r="I61" i="36" l="1"/>
  <c r="I63" i="36"/>
  <c r="I62" i="36"/>
  <c r="I64" i="36"/>
  <c r="H22" i="36"/>
  <c r="H21" i="36"/>
  <c r="H20" i="36"/>
  <c r="H19" i="36"/>
  <c r="H18" i="36"/>
  <c r="H17" i="36"/>
  <c r="H16" i="36"/>
  <c r="H15" i="36"/>
  <c r="H14" i="36"/>
  <c r="H13" i="36"/>
  <c r="H12" i="36"/>
  <c r="H11" i="36"/>
  <c r="H10" i="36"/>
  <c r="H9" i="36"/>
  <c r="H8" i="36"/>
  <c r="H7" i="36"/>
  <c r="H6" i="36" l="1"/>
  <c r="H5" i="36"/>
  <c r="D56" i="36" l="1"/>
  <c r="D54" i="36"/>
  <c r="D52" i="36"/>
  <c r="D51" i="36"/>
  <c r="D50" i="36"/>
  <c r="D48" i="36"/>
  <c r="D47" i="36"/>
  <c r="D45" i="36"/>
  <c r="D44" i="36"/>
  <c r="D43" i="36"/>
  <c r="D42" i="36"/>
  <c r="D41" i="36"/>
  <c r="D39" i="36"/>
  <c r="D38" i="36"/>
  <c r="D36" i="36"/>
  <c r="D35" i="36"/>
  <c r="D34" i="36"/>
  <c r="D33" i="36"/>
  <c r="D32" i="36"/>
  <c r="D31" i="36"/>
  <c r="D30" i="36"/>
  <c r="D28" i="36"/>
  <c r="D26" i="36"/>
  <c r="D25" i="36"/>
  <c r="D24" i="36"/>
  <c r="D21" i="36"/>
  <c r="D20" i="36"/>
  <c r="D19" i="36"/>
  <c r="D18" i="36"/>
  <c r="D17" i="36"/>
  <c r="D16" i="36"/>
  <c r="D15" i="36"/>
  <c r="D14" i="36"/>
  <c r="D13" i="36"/>
  <c r="D12" i="36"/>
  <c r="D11" i="36"/>
  <c r="D10" i="36"/>
  <c r="D9" i="36"/>
  <c r="D8" i="36"/>
  <c r="D7" i="36"/>
  <c r="D5" i="36"/>
</calcChain>
</file>

<file path=xl/sharedStrings.xml><?xml version="1.0" encoding="utf-8"?>
<sst xmlns="http://schemas.openxmlformats.org/spreadsheetml/2006/main" count="443" uniqueCount="140">
  <si>
    <t>Building</t>
  </si>
  <si>
    <t>Name</t>
  </si>
  <si>
    <t>5057 Woodward (Maccabees Building)</t>
  </si>
  <si>
    <t>Biological Sciences Building</t>
  </si>
  <si>
    <t>Bonstelle Theatre</t>
  </si>
  <si>
    <t>C S Mott Center</t>
  </si>
  <si>
    <t>110 E Warren (Prentis Cancer Center)</t>
  </si>
  <si>
    <t>Chemistry Building</t>
  </si>
  <si>
    <t>Education Building</t>
  </si>
  <si>
    <t>Engineering Building (Engg Dev Cntr)</t>
  </si>
  <si>
    <t>Gordon H Scott Hall, Bsc Med Sci</t>
  </si>
  <si>
    <t>Bldg</t>
  </si>
  <si>
    <t>No</t>
  </si>
  <si>
    <t>R</t>
  </si>
  <si>
    <t>C</t>
  </si>
  <si>
    <t>Helen Vera Prentis Lande Building</t>
  </si>
  <si>
    <t>Hilberry Theatre</t>
  </si>
  <si>
    <t>Law School Building</t>
  </si>
  <si>
    <t>Louis M Elliman Clinical Research Building</t>
  </si>
  <si>
    <t>Manufacturing Engineering Building</t>
  </si>
  <si>
    <t>Mortuary Science Building</t>
  </si>
  <si>
    <t>Old Main</t>
  </si>
  <si>
    <t>Pharmacy and Health Sciences Building</t>
  </si>
  <si>
    <t>Physics Building</t>
  </si>
  <si>
    <t>Richard Cohn Building</t>
  </si>
  <si>
    <t>Medical Education Commons</t>
  </si>
  <si>
    <t>Shapero Hall (Natural Science Building)</t>
  </si>
  <si>
    <t>St Andrew's Hall</t>
  </si>
  <si>
    <t>State Hall</t>
  </si>
  <si>
    <t>Thompson Home</t>
  </si>
  <si>
    <t>A</t>
  </si>
  <si>
    <t>U</t>
  </si>
  <si>
    <t>5425 Woodward</t>
  </si>
  <si>
    <t>Academic / Administrative Building</t>
  </si>
  <si>
    <t>Beecher House</t>
  </si>
  <si>
    <t>Bookstore</t>
  </si>
  <si>
    <t>Computing Services Center</t>
  </si>
  <si>
    <t>David Mackenzie House</t>
  </si>
  <si>
    <t>Faculty / Administration Building</t>
  </si>
  <si>
    <t>Student Center Building</t>
  </si>
  <si>
    <t>University Services Building</t>
  </si>
  <si>
    <t>Welcome Center</t>
  </si>
  <si>
    <t>F</t>
  </si>
  <si>
    <t>H</t>
  </si>
  <si>
    <t>Yousif B Ghafari Hall</t>
  </si>
  <si>
    <t>Towers Residence Hall</t>
  </si>
  <si>
    <t>University Tower</t>
  </si>
  <si>
    <t>Library</t>
  </si>
  <si>
    <t>L</t>
  </si>
  <si>
    <t>Law Library Building</t>
  </si>
  <si>
    <t>Use</t>
  </si>
  <si>
    <t>Macomb Education Center</t>
  </si>
  <si>
    <t>6050 Cass (WSU Police Department)</t>
  </si>
  <si>
    <t>Administration</t>
  </si>
  <si>
    <t xml:space="preserve">Matthaei </t>
  </si>
  <si>
    <t>DeRoy Apartments</t>
  </si>
  <si>
    <t>Purdy Library</t>
  </si>
  <si>
    <t>Reuther Library</t>
  </si>
  <si>
    <t>Manoogian Hall</t>
  </si>
  <si>
    <t>Linsell House</t>
  </si>
  <si>
    <t>Prentis Building</t>
  </si>
  <si>
    <t>Knapp Building (Merrill-Palmer Institute)</t>
  </si>
  <si>
    <t>Rands House</t>
  </si>
  <si>
    <t>Custodial / Grounds Building</t>
  </si>
  <si>
    <t>Atchison Residence Hall</t>
  </si>
  <si>
    <t>Schaver Music Building</t>
  </si>
  <si>
    <t>Simons Building</t>
  </si>
  <si>
    <t>Oakland Center</t>
  </si>
  <si>
    <t xml:space="preserve">McGregor </t>
  </si>
  <si>
    <t>Chatsworth Apartments</t>
  </si>
  <si>
    <t>Undergraduate Library</t>
  </si>
  <si>
    <t xml:space="preserve">Rackham </t>
  </si>
  <si>
    <t>MCHT</t>
  </si>
  <si>
    <t xml:space="preserve">1200 Holden </t>
  </si>
  <si>
    <t>Community Arts</t>
  </si>
  <si>
    <t>Marie F Donaldson House</t>
  </si>
  <si>
    <t>Research</t>
  </si>
  <si>
    <t># of</t>
  </si>
  <si>
    <t>Class Room</t>
  </si>
  <si>
    <t>Housing</t>
  </si>
  <si>
    <t>5447 Woodward and 69 West Ferry Ave</t>
  </si>
  <si>
    <t>Stadium Auxiliary Building</t>
  </si>
  <si>
    <t>Music North (5900 Second)</t>
  </si>
  <si>
    <t>TechOne</t>
  </si>
  <si>
    <t>Integrative Bioscience Center</t>
  </si>
  <si>
    <t>Col.Frank J. Hecker House (Carriage House)</t>
  </si>
  <si>
    <t>14601 East Twelve Mile Road (MATEC)</t>
  </si>
  <si>
    <t>Recreation, Fitness and Sports</t>
  </si>
  <si>
    <t>Unutilized</t>
  </si>
  <si>
    <t xml:space="preserve">Skillman Building (Merrill-Palmer Institute) </t>
  </si>
  <si>
    <t>CHLRS</t>
  </si>
  <si>
    <t>Age of</t>
  </si>
  <si>
    <t>BLRS</t>
  </si>
  <si>
    <t xml:space="preserve">Supply Primary Cooling  </t>
  </si>
  <si>
    <t xml:space="preserve">Supply Primary Heating  </t>
  </si>
  <si>
    <t>From 089</t>
  </si>
  <si>
    <t>Own</t>
  </si>
  <si>
    <t>Integrated Building Operations</t>
  </si>
  <si>
    <t>To 005, 006, 007, 008 and 016</t>
  </si>
  <si>
    <t>To 005, 006, 007 and 008</t>
  </si>
  <si>
    <t>To 016, 022 and 023</t>
  </si>
  <si>
    <t>To 166, 169 and 167</t>
  </si>
  <si>
    <t>To 509 and 510</t>
  </si>
  <si>
    <t>To 089, 096 and 104</t>
  </si>
  <si>
    <t>To 038, 039, 040 and 042</t>
  </si>
  <si>
    <t>From 039 /Own</t>
  </si>
  <si>
    <t>To 046 and 053</t>
  </si>
  <si>
    <t>To 046, 048, 049 and 053</t>
  </si>
  <si>
    <t>To 025, 026 and 027</t>
  </si>
  <si>
    <t>Own (Only 2# BLRS for Heating</t>
  </si>
  <si>
    <t>To 065, 066 and 067</t>
  </si>
  <si>
    <t>Own (4# Heating, 2# DHW, 2# Humidity)</t>
  </si>
  <si>
    <t>To 509 , 510 and 511</t>
  </si>
  <si>
    <t>To 038, 039, 042 and 043</t>
  </si>
  <si>
    <t>To 150 and 155</t>
  </si>
  <si>
    <t>To 034, 134 and 137</t>
  </si>
  <si>
    <t>Own &amp; One DX unit</t>
  </si>
  <si>
    <t>Precentage</t>
  </si>
  <si>
    <t># of CHLRS</t>
  </si>
  <si>
    <t>Year Build</t>
  </si>
  <si>
    <t>Bldg Age</t>
  </si>
  <si>
    <t>FY</t>
  </si>
  <si>
    <t>Year Manufactured or Installed</t>
  </si>
  <si>
    <t>Age between 10 yrs to 15 yrs</t>
  </si>
  <si>
    <t>Age between 00 yrs to 10 yrs</t>
  </si>
  <si>
    <t>Age between 15 yrs to 20 yrs</t>
  </si>
  <si>
    <t>Age between 20 yrs to 30 yrs</t>
  </si>
  <si>
    <t xml:space="preserve">Age over 30 yrs </t>
  </si>
  <si>
    <t>Count</t>
  </si>
  <si>
    <t>Total</t>
  </si>
  <si>
    <t>Age Distribution of Chillers at the Year of 2015</t>
  </si>
  <si>
    <t>Age Distribution of Chillers at the Year of 2016</t>
  </si>
  <si>
    <t>Age Distribution of Chillers at the Year of 2020</t>
  </si>
  <si>
    <t>Age Distribution of Chillers at the Year of 2025</t>
  </si>
  <si>
    <t>Colour Code Example</t>
  </si>
  <si>
    <t>Age Distribution of Boilers at the Year of 2015</t>
  </si>
  <si>
    <t>Age Distribution of Boilers at the Year of 2016</t>
  </si>
  <si>
    <t>Age Distribution of Boilers at the Year of 2020</t>
  </si>
  <si>
    <t>Age Distribution of Boilers at the Year of 2025</t>
  </si>
  <si>
    <r>
      <t xml:space="preserve">Can observe the change of age colour code by changing the years in </t>
    </r>
    <r>
      <rPr>
        <b/>
        <sz val="22"/>
        <color rgb="FF0070C0"/>
        <rFont val="Calibri"/>
        <family val="2"/>
        <scheme val="minor"/>
      </rPr>
      <t>BLUE</t>
    </r>
    <r>
      <rPr>
        <b/>
        <sz val="22"/>
        <color theme="1"/>
        <rFont val="Calibri"/>
        <family val="2"/>
        <scheme val="minor"/>
      </rPr>
      <t xml:space="preserve"> boxes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</si>
</sst>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0070C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00CCFF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auto="1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auto="1"/>
      </left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 style="thin">
        <color auto="1"/>
      </right>
      <top style="thin">
        <color auto="1"/>
      </top>
      <bottom/>
      <diagonal/>
    </border>
    <border>
      <left style="thick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39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0" xfId="0" applyFon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/>
    <xf numFmtId="0" fontId="0" fillId="0" borderId="0" xfId="0" applyFill="1"/>
    <xf numFmtId="0" fontId="0" fillId="0" borderId="0" xfId="0" applyFill="1" applyAlignment="1">
      <alignment vertical="top"/>
    </xf>
    <xf numFmtId="0" fontId="1" fillId="0" borderId="0" xfId="0" applyFont="1" applyFill="1" applyBorder="1" applyAlignment="1">
      <alignment horizontal="center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164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/>
    <xf numFmtId="0" fontId="1" fillId="0" borderId="4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164" fontId="1" fillId="0" borderId="3" xfId="0" applyNumberFormat="1" applyFont="1" applyFill="1" applyBorder="1" applyAlignment="1">
      <alignment horizontal="center"/>
    </xf>
    <xf numFmtId="0" fontId="1" fillId="0" borderId="3" xfId="0" applyFont="1" applyFill="1" applyBorder="1"/>
    <xf numFmtId="164" fontId="1" fillId="0" borderId="2" xfId="0" applyNumberFormat="1" applyFont="1" applyFill="1" applyBorder="1" applyAlignment="1">
      <alignment horizontal="center"/>
    </xf>
    <xf numFmtId="0" fontId="1" fillId="0" borderId="2" xfId="0" applyFont="1" applyFill="1" applyBorder="1"/>
    <xf numFmtId="0" fontId="1" fillId="0" borderId="7" xfId="0" applyFont="1" applyFill="1" applyBorder="1"/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164" fontId="1" fillId="0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0" xfId="0" applyFont="1" applyFill="1" applyBorder="1"/>
    <xf numFmtId="0" fontId="1" fillId="7" borderId="1" xfId="0" applyFont="1" applyFill="1" applyBorder="1" applyAlignment="1">
      <alignment horizontal="left"/>
    </xf>
    <xf numFmtId="0" fontId="0" fillId="0" borderId="8" xfId="0" applyFill="1" applyBorder="1"/>
    <xf numFmtId="0" fontId="2" fillId="0" borderId="7" xfId="0" applyFont="1" applyFill="1" applyBorder="1"/>
    <xf numFmtId="0" fontId="2" fillId="0" borderId="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vertical="top"/>
    </xf>
    <xf numFmtId="0" fontId="4" fillId="0" borderId="1" xfId="0" applyFont="1" applyFill="1" applyBorder="1" applyAlignment="1">
      <alignment horizontal="center" vertical="top"/>
    </xf>
    <xf numFmtId="164" fontId="1" fillId="0" borderId="3" xfId="0" applyNumberFormat="1" applyFont="1" applyFill="1" applyBorder="1" applyAlignment="1">
      <alignment horizontal="center" vertical="top"/>
    </xf>
    <xf numFmtId="0" fontId="2" fillId="5" borderId="7" xfId="0" applyFont="1" applyFill="1" applyBorder="1"/>
    <xf numFmtId="0" fontId="1" fillId="0" borderId="8" xfId="0" applyFont="1" applyFill="1" applyBorder="1"/>
    <xf numFmtId="0" fontId="0" fillId="0" borderId="11" xfId="0" applyBorder="1"/>
    <xf numFmtId="0" fontId="2" fillId="4" borderId="1" xfId="0" applyFont="1" applyFill="1" applyBorder="1"/>
    <xf numFmtId="0" fontId="2" fillId="3" borderId="1" xfId="0" applyFont="1" applyFill="1" applyBorder="1"/>
    <xf numFmtId="0" fontId="2" fillId="9" borderId="1" xfId="0" applyFont="1" applyFill="1" applyBorder="1"/>
    <xf numFmtId="0" fontId="2" fillId="8" borderId="1" xfId="0" applyFont="1" applyFill="1" applyBorder="1"/>
    <xf numFmtId="0" fontId="2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2" fillId="0" borderId="7" xfId="0" applyFont="1" applyFill="1" applyBorder="1" applyAlignment="1"/>
    <xf numFmtId="49" fontId="0" fillId="0" borderId="0" xfId="0" applyNumberFormat="1" applyFill="1"/>
    <xf numFmtId="9" fontId="0" fillId="0" borderId="0" xfId="1" applyFont="1" applyFill="1"/>
    <xf numFmtId="0" fontId="0" fillId="0" borderId="0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0" fillId="0" borderId="12" xfId="0" applyFill="1" applyBorder="1"/>
    <xf numFmtId="0" fontId="2" fillId="2" borderId="4" xfId="0" applyFont="1" applyFill="1" applyBorder="1"/>
    <xf numFmtId="0" fontId="0" fillId="0" borderId="0" xfId="0" applyFill="1" applyAlignment="1">
      <alignment horizontal="center"/>
    </xf>
    <xf numFmtId="9" fontId="0" fillId="0" borderId="0" xfId="1" applyFont="1" applyFill="1" applyAlignment="1">
      <alignment vertical="top"/>
    </xf>
    <xf numFmtId="0" fontId="1" fillId="0" borderId="3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/>
    </xf>
    <xf numFmtId="0" fontId="2" fillId="0" borderId="8" xfId="0" applyFont="1" applyFill="1" applyBorder="1"/>
    <xf numFmtId="0" fontId="3" fillId="0" borderId="0" xfId="0" applyFont="1" applyAlignment="1">
      <alignment horizontal="center"/>
    </xf>
    <xf numFmtId="0" fontId="2" fillId="7" borderId="1" xfId="0" applyFont="1" applyFill="1" applyBorder="1" applyAlignment="1">
      <alignment horizontal="left"/>
    </xf>
    <xf numFmtId="0" fontId="2" fillId="2" borderId="1" xfId="0" applyFont="1" applyFill="1" applyBorder="1"/>
    <xf numFmtId="0" fontId="1" fillId="0" borderId="2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0" fillId="0" borderId="0" xfId="0" applyFill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0" fillId="0" borderId="13" xfId="0" applyFill="1" applyBorder="1"/>
    <xf numFmtId="0" fontId="0" fillId="0" borderId="14" xfId="0" applyFont="1" applyFill="1" applyBorder="1" applyAlignment="1">
      <alignment horizontal="center" vertical="top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>
      <alignment horizontal="center" vertical="top"/>
    </xf>
    <xf numFmtId="0" fontId="0" fillId="0" borderId="16" xfId="0" applyFill="1" applyBorder="1"/>
    <xf numFmtId="0" fontId="0" fillId="0" borderId="16" xfId="0" applyFill="1" applyBorder="1" applyAlignment="1">
      <alignment horizontal="center"/>
    </xf>
    <xf numFmtId="0" fontId="0" fillId="0" borderId="0" xfId="0" applyFill="1" applyBorder="1" applyAlignment="1">
      <alignment vertical="top"/>
    </xf>
    <xf numFmtId="9" fontId="0" fillId="0" borderId="0" xfId="1" applyFont="1" applyFill="1" applyBorder="1"/>
    <xf numFmtId="0" fontId="3" fillId="0" borderId="0" xfId="0" applyFont="1"/>
    <xf numFmtId="0" fontId="2" fillId="0" borderId="16" xfId="0" applyFont="1" applyFill="1" applyBorder="1" applyAlignment="1">
      <alignment horizontal="center"/>
    </xf>
    <xf numFmtId="0" fontId="0" fillId="0" borderId="0" xfId="0" applyAlignment="1">
      <alignment vertical="top"/>
    </xf>
    <xf numFmtId="0" fontId="2" fillId="6" borderId="12" xfId="0" applyFont="1" applyFill="1" applyBorder="1" applyAlignment="1"/>
    <xf numFmtId="0" fontId="1" fillId="0" borderId="1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 vertical="top"/>
    </xf>
    <xf numFmtId="0" fontId="4" fillId="0" borderId="14" xfId="0" applyFont="1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6" xfId="0" applyBorder="1"/>
    <xf numFmtId="0" fontId="6" fillId="0" borderId="0" xfId="0" applyFont="1"/>
    <xf numFmtId="0" fontId="3" fillId="0" borderId="1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vertical="top"/>
    </xf>
    <xf numFmtId="0" fontId="0" fillId="0" borderId="1" xfId="0" applyBorder="1" applyAlignment="1">
      <alignment horizontal="right"/>
    </xf>
    <xf numFmtId="0" fontId="0" fillId="0" borderId="1" xfId="0" applyBorder="1"/>
    <xf numFmtId="9" fontId="0" fillId="0" borderId="1" xfId="1" applyFont="1" applyBorder="1"/>
    <xf numFmtId="0" fontId="0" fillId="0" borderId="1" xfId="0" applyBorder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top"/>
    </xf>
    <xf numFmtId="164" fontId="1" fillId="0" borderId="4" xfId="0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2" fillId="0" borderId="9" xfId="0" applyFont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left" vertical="top"/>
    </xf>
    <xf numFmtId="164" fontId="1" fillId="0" borderId="4" xfId="0" applyNumberFormat="1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0" fillId="0" borderId="3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19" xfId="0" applyFill="1" applyBorder="1" applyAlignment="1">
      <alignment horizontal="left" vertical="top"/>
    </xf>
    <xf numFmtId="0" fontId="0" fillId="0" borderId="20" xfId="0" applyFill="1" applyBorder="1" applyAlignment="1">
      <alignment horizontal="left" vertical="top"/>
    </xf>
    <xf numFmtId="0" fontId="0" fillId="0" borderId="0" xfId="0" applyFill="1" applyAlignment="1">
      <alignment horizontal="center"/>
    </xf>
    <xf numFmtId="0" fontId="2" fillId="0" borderId="3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0" fillId="0" borderId="4" xfId="0" applyBorder="1" applyAlignment="1">
      <alignment vertical="top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/>
    </xf>
    <xf numFmtId="0" fontId="0" fillId="0" borderId="21" xfId="0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99FFCC"/>
      <color rgb="FF009900"/>
      <color rgb="FFFF9900"/>
      <color rgb="FFFF6600"/>
      <color rgb="FFFFCCFF"/>
      <color rgb="FF99FF33"/>
      <color rgb="FFCCCCFF"/>
      <color rgb="FF00CCFF"/>
      <color rgb="FFFFFF99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cap="small" spc="100" baseline="0">
                <a:solidFill>
                  <a:schemeClr val="tx1"/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800" baseline="0"/>
              <a:t>Age Distribution of Chillers at the Year of 2015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cap="small" spc="100" baseline="0">
              <a:solidFill>
                <a:schemeClr val="tx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'Chiller Age Distribution'!$B$60</c:f>
              <c:strCache>
                <c:ptCount val="1"/>
                <c:pt idx="0">
                  <c:v>Age Distribution of Chillers at the Year of 2015</c:v>
                </c:pt>
              </c:strCache>
            </c:strRef>
          </c:tx>
          <c:dPt>
            <c:idx val="0"/>
            <c:bubble3D val="0"/>
            <c:spPr>
              <a:solidFill>
                <a:srgbClr val="0099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solidFill>
                <a:srgbClr val="FFC0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3"/>
            <c:bubble3D val="0"/>
            <c:spPr>
              <a:solidFill>
                <a:srgbClr val="C000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4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fld id="{FAC6A568-7FBC-4F0A-9DD5-B05259C5539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EB85FE84-4B2B-4A9B-A3D8-C00DEFC48B52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F90095E8-630D-433F-8439-C280BE887BE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1020E814-7A32-4356-8E66-D35D7782D92F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3EFD91AA-0BC1-40BE-8CF3-54D6BF3F61D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AD2869C2-33EF-4E63-901B-6D0F11AF86B8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606D64AB-E2DA-4BEF-8393-1907D5578BF5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BC7C4916-51B1-4B6C-AEE6-43447DC1DCFE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5A8FB4D5-5894-4C47-AD99-FA6008A9C2E9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E3A895E8-98C1-409C-BAB2-B4E5BFDD7D37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  <c15:showDataLabelsRange val="1"/>
              </c:ext>
            </c:extLst>
          </c:dLbls>
          <c:cat>
            <c:strRef>
              <c:f>'Chiller Age Distribution'!$B$61:$B$65</c:f>
              <c:strCache>
                <c:ptCount val="5"/>
                <c:pt idx="0">
                  <c:v>Age between 00 yrs to 10 yrs</c:v>
                </c:pt>
                <c:pt idx="1">
                  <c:v>Age between 10 yrs to 15 yrs</c:v>
                </c:pt>
                <c:pt idx="2">
                  <c:v>Age between 15 yrs to 20 yrs</c:v>
                </c:pt>
                <c:pt idx="3">
                  <c:v>Age between 20 yrs to 30 yrs</c:v>
                </c:pt>
                <c:pt idx="4">
                  <c:v>Age over 30 yrs </c:v>
                </c:pt>
              </c:strCache>
            </c:strRef>
          </c:cat>
          <c:val>
            <c:numRef>
              <c:f>'Chiller Age Distribution'!$I$61:$I$65</c:f>
              <c:numCache>
                <c:formatCode>0%</c:formatCode>
                <c:ptCount val="5"/>
                <c:pt idx="0">
                  <c:v>0.34615384615384615</c:v>
                </c:pt>
                <c:pt idx="1">
                  <c:v>0.19230769230769232</c:v>
                </c:pt>
                <c:pt idx="2">
                  <c:v>0.19230769230769232</c:v>
                </c:pt>
                <c:pt idx="3">
                  <c:v>0.26923076923076922</c:v>
                </c:pt>
                <c:pt idx="4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'Chiller Age Distribution'!$G$61:$G$65</c15:f>
                <c15:dlblRangeCache>
                  <c:ptCount val="5"/>
                  <c:pt idx="0">
                    <c:v>27</c:v>
                  </c:pt>
                  <c:pt idx="1">
                    <c:v>15</c:v>
                  </c:pt>
                  <c:pt idx="2">
                    <c:v>15</c:v>
                  </c:pt>
                  <c:pt idx="3">
                    <c:v>21</c:v>
                  </c:pt>
                  <c:pt idx="4">
                    <c:v>0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8100">
      <a:solidFill>
        <a:schemeClr val="tx1"/>
      </a:solidFill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cap="small" spc="100" baseline="0">
                <a:solidFill>
                  <a:schemeClr val="tx1"/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800" baseline="0"/>
              <a:t>Age Distribution of Chillers at the Year of 2016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cap="small" spc="100" baseline="0">
              <a:solidFill>
                <a:schemeClr val="tx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'Chiller Age Distribution'!$B$68</c:f>
              <c:strCache>
                <c:ptCount val="1"/>
                <c:pt idx="0">
                  <c:v>Age Distribution of Chillers at the Year of 2016</c:v>
                </c:pt>
              </c:strCache>
            </c:strRef>
          </c:tx>
          <c:dPt>
            <c:idx val="0"/>
            <c:bubble3D val="0"/>
            <c:spPr>
              <a:solidFill>
                <a:srgbClr val="0099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solidFill>
                <a:srgbClr val="FFC0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3"/>
            <c:bubble3D val="0"/>
            <c:spPr>
              <a:solidFill>
                <a:srgbClr val="C000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4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fld id="{863DF9C2-377C-47C0-B2A4-1A82B28BF60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E96F94D7-AA63-47C6-A229-E7CAE8786C78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C4F4B49E-E4E7-432C-A61D-4410A31E7C5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FA444993-4E23-427F-BC67-5C49FAA21510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F2EA8F80-BD72-41A4-9E1C-42D83D0D977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49127DCC-BC36-4360-9CFB-E92BB3154F37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135B896E-432E-47BC-A606-1820DE1FEC19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FC29FA74-BFA9-4D2B-A5CF-1F0A0736CFA5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E7D4E1F4-2229-4E25-B82D-7BDE61DF2BF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C6BB1212-6DB9-4928-B480-97B0851CA297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  <c15:showDataLabelsRange val="1"/>
              </c:ext>
            </c:extLst>
          </c:dLbls>
          <c:cat>
            <c:strRef>
              <c:f>'Chiller Age Distribution'!$B$61:$B$65</c:f>
              <c:strCache>
                <c:ptCount val="5"/>
                <c:pt idx="0">
                  <c:v>Age between 00 yrs to 10 yrs</c:v>
                </c:pt>
                <c:pt idx="1">
                  <c:v>Age between 10 yrs to 15 yrs</c:v>
                </c:pt>
                <c:pt idx="2">
                  <c:v>Age between 15 yrs to 20 yrs</c:v>
                </c:pt>
                <c:pt idx="3">
                  <c:v>Age between 20 yrs to 30 yrs</c:v>
                </c:pt>
                <c:pt idx="4">
                  <c:v>Age over 30 yrs </c:v>
                </c:pt>
              </c:strCache>
            </c:strRef>
          </c:cat>
          <c:val>
            <c:numRef>
              <c:f>'Chiller Age Distribution'!$I$69:$I$73</c:f>
              <c:numCache>
                <c:formatCode>0%</c:formatCode>
                <c:ptCount val="5"/>
                <c:pt idx="0">
                  <c:v>0.34615384615384615</c:v>
                </c:pt>
                <c:pt idx="1">
                  <c:v>0.14102564102564102</c:v>
                </c:pt>
                <c:pt idx="2">
                  <c:v>0.16666666666666666</c:v>
                </c:pt>
                <c:pt idx="3">
                  <c:v>0.34615384615384615</c:v>
                </c:pt>
                <c:pt idx="4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'Chiller Age Distribution'!$G$69:$G$73</c15:f>
                <c15:dlblRangeCache>
                  <c:ptCount val="5"/>
                  <c:pt idx="0">
                    <c:v>27</c:v>
                  </c:pt>
                  <c:pt idx="1">
                    <c:v>11</c:v>
                  </c:pt>
                  <c:pt idx="2">
                    <c:v>13</c:v>
                  </c:pt>
                  <c:pt idx="3">
                    <c:v>27</c:v>
                  </c:pt>
                  <c:pt idx="4">
                    <c:v>0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8100">
      <a:solidFill>
        <a:schemeClr val="tx1"/>
      </a:solidFill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cap="small" spc="100" baseline="0">
                <a:solidFill>
                  <a:schemeClr val="tx1"/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800" baseline="0"/>
              <a:t>Age Distribution of Chillers at the Year of 2020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cap="small" spc="100" baseline="0">
              <a:solidFill>
                <a:schemeClr val="tx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'Chiller Age Distribution'!$B$76</c:f>
              <c:strCache>
                <c:ptCount val="1"/>
                <c:pt idx="0">
                  <c:v>Age Distribution of Chillers at the Year of 2020</c:v>
                </c:pt>
              </c:strCache>
            </c:strRef>
          </c:tx>
          <c:dPt>
            <c:idx val="0"/>
            <c:bubble3D val="0"/>
            <c:spPr>
              <a:solidFill>
                <a:srgbClr val="0099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solidFill>
                <a:srgbClr val="FFC0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3"/>
            <c:bubble3D val="0"/>
            <c:spPr>
              <a:solidFill>
                <a:srgbClr val="C000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4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fld id="{2D34782A-BE58-447A-94C2-669BCE60A7E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A19FE9EE-98F9-4467-902C-D01163AAD7EB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2B0B6B1B-6326-4D55-A39C-CC54ED453B34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397F0E7B-2E19-40AB-97BE-6136803C0726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B8648A39-4D03-477B-8CF8-F2B58B84A945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CDA25479-65A7-4E7C-8B85-BA5698FA116D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6E467CA3-A714-417D-A7DC-A47D8AB8E2A9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8B075545-7E18-47AD-9587-6BD0E85890D0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586CC0D2-BF97-4BD1-A671-2C5D7858AED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DF5BC7A6-B205-43F0-92A8-8E5B70A0362D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  <c15:showDataLabelsRange val="1"/>
              </c:ext>
            </c:extLst>
          </c:dLbls>
          <c:cat>
            <c:strRef>
              <c:f>'Chiller Age Distribution'!$B$61:$B$65</c:f>
              <c:strCache>
                <c:ptCount val="5"/>
                <c:pt idx="0">
                  <c:v>Age between 00 yrs to 10 yrs</c:v>
                </c:pt>
                <c:pt idx="1">
                  <c:v>Age between 10 yrs to 15 yrs</c:v>
                </c:pt>
                <c:pt idx="2">
                  <c:v>Age between 15 yrs to 20 yrs</c:v>
                </c:pt>
                <c:pt idx="3">
                  <c:v>Age between 20 yrs to 30 yrs</c:v>
                </c:pt>
                <c:pt idx="4">
                  <c:v>Age over 30 yrs </c:v>
                </c:pt>
              </c:strCache>
            </c:strRef>
          </c:cat>
          <c:val>
            <c:numRef>
              <c:f>'Chiller Age Distribution'!$I$77:$I$81</c:f>
              <c:numCache>
                <c:formatCode>0%</c:formatCode>
                <c:ptCount val="5"/>
                <c:pt idx="0">
                  <c:v>0.25641025641025639</c:v>
                </c:pt>
                <c:pt idx="1">
                  <c:v>8.9743589743589744E-2</c:v>
                </c:pt>
                <c:pt idx="2">
                  <c:v>0.19230769230769232</c:v>
                </c:pt>
                <c:pt idx="3">
                  <c:v>0.33333333333333331</c:v>
                </c:pt>
                <c:pt idx="4">
                  <c:v>0.12820512820512819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'Chiller Age Distribution'!$G$77:$G$81</c15:f>
                <c15:dlblRangeCache>
                  <c:ptCount val="5"/>
                  <c:pt idx="0">
                    <c:v>20</c:v>
                  </c:pt>
                  <c:pt idx="1">
                    <c:v>7</c:v>
                  </c:pt>
                  <c:pt idx="2">
                    <c:v>15</c:v>
                  </c:pt>
                  <c:pt idx="3">
                    <c:v>26</c:v>
                  </c:pt>
                  <c:pt idx="4">
                    <c:v>10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8100">
      <a:solidFill>
        <a:schemeClr val="tx1"/>
      </a:solidFill>
      <a:prstDash val="solid"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cap="small" spc="100" baseline="0">
                <a:solidFill>
                  <a:schemeClr val="tx1"/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800" baseline="0"/>
              <a:t>Age Distribution of Chillers at the Year of 2025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cap="small" spc="100" baseline="0">
              <a:solidFill>
                <a:schemeClr val="tx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'Chiller Age Distribution'!$B$84</c:f>
              <c:strCache>
                <c:ptCount val="1"/>
                <c:pt idx="0">
                  <c:v>Age Distribution of Chillers at the Year of 2025</c:v>
                </c:pt>
              </c:strCache>
            </c:strRef>
          </c:tx>
          <c:dPt>
            <c:idx val="0"/>
            <c:bubble3D val="0"/>
            <c:spPr>
              <a:solidFill>
                <a:srgbClr val="0099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solidFill>
                <a:srgbClr val="FFC0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3"/>
            <c:bubble3D val="0"/>
            <c:spPr>
              <a:solidFill>
                <a:srgbClr val="C000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4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fld id="{9B4430F3-071B-4D60-9397-E58354D6286D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F026251E-417F-4D19-9AF6-A2626A693B24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0036D789-AB81-4E66-8487-3AC5887D917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AC7B7D5D-D09D-46CA-B7E6-B39C28DB8DFF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65C0636D-8437-4DEA-9764-A901D31C23D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37B697A0-4E78-4093-9CD1-2F9E3575A1FF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09C4696B-487B-473B-97A0-187A52C010B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98B7A427-D7BB-408A-AE27-226090379959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BF2A3BC9-07EC-497B-A239-BBD5B39C7819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9122CB36-4EDA-4C56-B8CA-1994368EEDEA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  <c15:showDataLabelsRange val="1"/>
              </c:ext>
            </c:extLst>
          </c:dLbls>
          <c:cat>
            <c:strRef>
              <c:f>'Chiller Age Distribution'!$B$61:$B$65</c:f>
              <c:strCache>
                <c:ptCount val="5"/>
                <c:pt idx="0">
                  <c:v>Age between 00 yrs to 10 yrs</c:v>
                </c:pt>
                <c:pt idx="1">
                  <c:v>Age between 10 yrs to 15 yrs</c:v>
                </c:pt>
                <c:pt idx="2">
                  <c:v>Age between 15 yrs to 20 yrs</c:v>
                </c:pt>
                <c:pt idx="3">
                  <c:v>Age between 20 yrs to 30 yrs</c:v>
                </c:pt>
                <c:pt idx="4">
                  <c:v>Age over 30 yrs </c:v>
                </c:pt>
              </c:strCache>
            </c:strRef>
          </c:cat>
          <c:val>
            <c:numRef>
              <c:f>'Chiller Age Distribution'!$I$85:$I$89</c:f>
              <c:numCache>
                <c:formatCode>0%</c:formatCode>
                <c:ptCount val="5"/>
                <c:pt idx="0">
                  <c:v>0</c:v>
                </c:pt>
                <c:pt idx="1">
                  <c:v>0.25641025641025639</c:v>
                </c:pt>
                <c:pt idx="2">
                  <c:v>8.9743589743589744E-2</c:v>
                </c:pt>
                <c:pt idx="3">
                  <c:v>0.38461538461538464</c:v>
                </c:pt>
                <c:pt idx="4">
                  <c:v>0.26923076923076922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'Chiller Age Distribution'!$G$85:$G$89</c15:f>
                <c15:dlblRangeCache>
                  <c:ptCount val="5"/>
                  <c:pt idx="0">
                    <c:v>0</c:v>
                  </c:pt>
                  <c:pt idx="1">
                    <c:v>20</c:v>
                  </c:pt>
                  <c:pt idx="2">
                    <c:v>7</c:v>
                  </c:pt>
                  <c:pt idx="3">
                    <c:v>30</c:v>
                  </c:pt>
                  <c:pt idx="4">
                    <c:v>21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8100">
      <a:solidFill>
        <a:schemeClr val="tx1"/>
      </a:solidFill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cap="small" spc="100" baseline="0">
                <a:solidFill>
                  <a:schemeClr val="tx1"/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800" baseline="0"/>
              <a:t>Age Distribution of Boilers at the Year of 2015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cap="small" spc="100" baseline="0">
              <a:solidFill>
                <a:schemeClr val="tx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'Boiler Age Distribution'!$B$76</c:f>
              <c:strCache>
                <c:ptCount val="1"/>
                <c:pt idx="0">
                  <c:v>Age Distribution of Boilers at the Year of 2015</c:v>
                </c:pt>
              </c:strCache>
            </c:strRef>
          </c:tx>
          <c:dPt>
            <c:idx val="0"/>
            <c:bubble3D val="0"/>
            <c:spPr>
              <a:solidFill>
                <a:srgbClr val="0099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solidFill>
                <a:srgbClr val="FFC0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3"/>
            <c:bubble3D val="0"/>
            <c:spPr>
              <a:solidFill>
                <a:srgbClr val="C000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4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fld id="{DD1F2BD5-884B-4F19-AB23-3D84E8482F8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96B5AD41-83DD-4D5D-B83A-6BE67C1A20A8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0E4F499C-710B-4C0A-8BC6-4056BB2C45D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9E2A1082-5F0A-410C-AE7A-8515FF3D8430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FB2FCE46-B992-4BE2-B789-894D579C3A2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67ACB9BA-BB2F-44A0-A337-6D77B3DD9823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3EB87D62-AC13-4268-97C1-FE8AFDB42AF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BFCAC578-4EC7-4126-A4FF-891FD750BD5B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C71368A5-CE3D-4885-B44D-BAAE1ACCB08B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CAAC379C-8428-4FCC-A4A6-B1A1E5558924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  <c15:showDataLabelsRange val="1"/>
              </c:ext>
            </c:extLst>
          </c:dLbls>
          <c:cat>
            <c:strRef>
              <c:f>'Boiler Age Distribution'!$B$77:$B$81</c:f>
              <c:strCache>
                <c:ptCount val="5"/>
                <c:pt idx="0">
                  <c:v>Age between 00 yrs to 10 yrs</c:v>
                </c:pt>
                <c:pt idx="1">
                  <c:v>Age between 10 yrs to 15 yrs</c:v>
                </c:pt>
                <c:pt idx="2">
                  <c:v>Age between 15 yrs to 20 yrs</c:v>
                </c:pt>
                <c:pt idx="3">
                  <c:v>Age between 20 yrs to 30 yrs</c:v>
                </c:pt>
                <c:pt idx="4">
                  <c:v>Age over 30 yrs </c:v>
                </c:pt>
              </c:strCache>
            </c:strRef>
          </c:cat>
          <c:val>
            <c:numRef>
              <c:f>'Boiler Age Distribution'!$I$77:$I$81</c:f>
              <c:numCache>
                <c:formatCode>0%</c:formatCode>
                <c:ptCount val="5"/>
                <c:pt idx="0">
                  <c:v>0.62589928057553956</c:v>
                </c:pt>
                <c:pt idx="1">
                  <c:v>0.16546762589928057</c:v>
                </c:pt>
                <c:pt idx="2">
                  <c:v>1.4388489208633094E-2</c:v>
                </c:pt>
                <c:pt idx="3">
                  <c:v>0.1079136690647482</c:v>
                </c:pt>
                <c:pt idx="4">
                  <c:v>8.6330935251798566E-2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'Boiler Age Distribution'!$G$77:$G$81</c15:f>
                <c15:dlblRangeCache>
                  <c:ptCount val="5"/>
                  <c:pt idx="0">
                    <c:v>87</c:v>
                  </c:pt>
                  <c:pt idx="1">
                    <c:v>23</c:v>
                  </c:pt>
                  <c:pt idx="2">
                    <c:v>2</c:v>
                  </c:pt>
                  <c:pt idx="3">
                    <c:v>15</c:v>
                  </c:pt>
                  <c:pt idx="4">
                    <c:v>12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8100">
      <a:solidFill>
        <a:schemeClr val="tx1"/>
      </a:solidFill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cap="small" spc="100" baseline="0">
                <a:solidFill>
                  <a:schemeClr val="tx1"/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800" baseline="0"/>
              <a:t>Age Distribution of Boilers at the Year of 2016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cap="small" spc="100" baseline="0">
              <a:solidFill>
                <a:schemeClr val="tx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'Boiler Age Distribution'!$B$84</c:f>
              <c:strCache>
                <c:ptCount val="1"/>
                <c:pt idx="0">
                  <c:v>Age Distribution of Boilers at the Year of 2016</c:v>
                </c:pt>
              </c:strCache>
            </c:strRef>
          </c:tx>
          <c:dPt>
            <c:idx val="0"/>
            <c:bubble3D val="0"/>
            <c:spPr>
              <a:solidFill>
                <a:srgbClr val="0099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solidFill>
                <a:srgbClr val="FFC0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3"/>
            <c:bubble3D val="0"/>
            <c:spPr>
              <a:solidFill>
                <a:srgbClr val="C000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4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fld id="{F864F824-C684-43E1-9C51-48F770225D9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70286392-272E-4723-98F6-DA1F9B160B52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BBE9A042-0E2D-4239-8B5C-66A08520449D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2C04F9CF-AB8A-4EE8-85BA-045FDC7AC08D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EE052E49-8DDE-48D2-BD66-80F99A1996E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638CAAAA-9CA0-4006-9862-1C175989905E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1ED699DB-90B1-438F-AB08-12C26134854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D76CBC6A-D4C3-4600-9B1B-BC8A98ED620E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454B6DD1-676E-448A-9DA0-D3E10F7F2E24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42F0F1C0-52BB-4D3E-BAD3-BEFEFB2B7AC2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  <c15:showDataLabelsRange val="1"/>
              </c:ext>
            </c:extLst>
          </c:dLbls>
          <c:cat>
            <c:strRef>
              <c:f>'Boiler Age Distribution'!$B$77:$B$81</c:f>
              <c:strCache>
                <c:ptCount val="5"/>
                <c:pt idx="0">
                  <c:v>Age between 00 yrs to 10 yrs</c:v>
                </c:pt>
                <c:pt idx="1">
                  <c:v>Age between 10 yrs to 15 yrs</c:v>
                </c:pt>
                <c:pt idx="2">
                  <c:v>Age between 15 yrs to 20 yrs</c:v>
                </c:pt>
                <c:pt idx="3">
                  <c:v>Age between 20 yrs to 30 yrs</c:v>
                </c:pt>
                <c:pt idx="4">
                  <c:v>Age over 30 yrs </c:v>
                </c:pt>
              </c:strCache>
            </c:strRef>
          </c:cat>
          <c:val>
            <c:numRef>
              <c:f>'Boiler Age Distribution'!$I$85:$I$89</c:f>
              <c:numCache>
                <c:formatCode>0%</c:formatCode>
                <c:ptCount val="5"/>
                <c:pt idx="0">
                  <c:v>0.60431654676258995</c:v>
                </c:pt>
                <c:pt idx="1">
                  <c:v>0.18705035971223022</c:v>
                </c:pt>
                <c:pt idx="2">
                  <c:v>1.4388489208633094E-2</c:v>
                </c:pt>
                <c:pt idx="3">
                  <c:v>0.1079136690647482</c:v>
                </c:pt>
                <c:pt idx="4">
                  <c:v>8.6330935251798566E-2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'Boiler Age Distribution'!$G$85:$G$89</c15:f>
                <c15:dlblRangeCache>
                  <c:ptCount val="5"/>
                  <c:pt idx="0">
                    <c:v>84</c:v>
                  </c:pt>
                  <c:pt idx="1">
                    <c:v>26</c:v>
                  </c:pt>
                  <c:pt idx="2">
                    <c:v>2</c:v>
                  </c:pt>
                  <c:pt idx="3">
                    <c:v>15</c:v>
                  </c:pt>
                  <c:pt idx="4">
                    <c:v>12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8100">
      <a:solidFill>
        <a:schemeClr val="tx1"/>
      </a:solidFill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cap="small" spc="100" baseline="0">
                <a:solidFill>
                  <a:schemeClr val="tx1"/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800" baseline="0"/>
              <a:t>Age Distribution of Boilers at the Year of 2020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cap="small" spc="100" baseline="0">
              <a:solidFill>
                <a:schemeClr val="tx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'Boiler Age Distribution'!$B$92</c:f>
              <c:strCache>
                <c:ptCount val="1"/>
                <c:pt idx="0">
                  <c:v>Age Distribution of Boilers at the Year of 2020</c:v>
                </c:pt>
              </c:strCache>
            </c:strRef>
          </c:tx>
          <c:dPt>
            <c:idx val="0"/>
            <c:bubble3D val="0"/>
            <c:spPr>
              <a:solidFill>
                <a:srgbClr val="0099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solidFill>
                <a:srgbClr val="FFC0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3"/>
            <c:bubble3D val="0"/>
            <c:spPr>
              <a:solidFill>
                <a:srgbClr val="C000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4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fld id="{ADE9D1C8-77DF-4BA6-A938-70C9B4305334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E453FBA6-9F06-4DB5-BD7B-C31406D54808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EE881BE6-1274-49BC-9AF9-8AFCD62700F2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BE258909-B491-4DBF-89C3-D381DBC19117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F895BE39-444E-4CC4-AE0F-72EB05AA63F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18862411-4EAF-460E-A475-A3087A29CE45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79F97034-CB9F-40A8-B5D3-66143EA8EB0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17CA97E7-1435-48A6-8312-12AE03886D8C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1B134E5B-668C-443E-8448-27E3154506DB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D2A10F19-DD3A-4F07-8448-DDBD278C0AEA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  <c15:showDataLabelsRange val="1"/>
              </c:ext>
            </c:extLst>
          </c:dLbls>
          <c:cat>
            <c:strRef>
              <c:f>'Boiler Age Distribution'!$B$77:$B$81</c:f>
              <c:strCache>
                <c:ptCount val="5"/>
                <c:pt idx="0">
                  <c:v>Age between 00 yrs to 10 yrs</c:v>
                </c:pt>
                <c:pt idx="1">
                  <c:v>Age between 10 yrs to 15 yrs</c:v>
                </c:pt>
                <c:pt idx="2">
                  <c:v>Age between 15 yrs to 20 yrs</c:v>
                </c:pt>
                <c:pt idx="3">
                  <c:v>Age between 20 yrs to 30 yrs</c:v>
                </c:pt>
                <c:pt idx="4">
                  <c:v>Age over 30 yrs </c:v>
                </c:pt>
              </c:strCache>
            </c:strRef>
          </c:cat>
          <c:val>
            <c:numRef>
              <c:f>'Boiler Age Distribution'!$I$93:$I$97</c:f>
              <c:numCache>
                <c:formatCode>0%</c:formatCode>
                <c:ptCount val="5"/>
                <c:pt idx="0">
                  <c:v>8.6330935251798566E-2</c:v>
                </c:pt>
                <c:pt idx="1">
                  <c:v>0.53956834532374098</c:v>
                </c:pt>
                <c:pt idx="2">
                  <c:v>0.16546762589928057</c:v>
                </c:pt>
                <c:pt idx="3">
                  <c:v>5.0359712230215826E-2</c:v>
                </c:pt>
                <c:pt idx="4">
                  <c:v>0.15827338129496402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'Boiler Age Distribution'!$G$93:$G$97</c15:f>
                <c15:dlblRangeCache>
                  <c:ptCount val="5"/>
                  <c:pt idx="0">
                    <c:v>12</c:v>
                  </c:pt>
                  <c:pt idx="1">
                    <c:v>75</c:v>
                  </c:pt>
                  <c:pt idx="2">
                    <c:v>23</c:v>
                  </c:pt>
                  <c:pt idx="3">
                    <c:v>7</c:v>
                  </c:pt>
                  <c:pt idx="4">
                    <c:v>22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8100">
      <a:solidFill>
        <a:schemeClr val="tx1"/>
      </a:solidFill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cap="small" spc="100" baseline="0">
                <a:solidFill>
                  <a:schemeClr val="tx1"/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800" baseline="0"/>
              <a:t>Age Distribution of Boilers at the Year of 2025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cap="small" spc="100" baseline="0">
              <a:solidFill>
                <a:schemeClr val="tx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'Boiler Age Distribution'!$B$100</c:f>
              <c:strCache>
                <c:ptCount val="1"/>
                <c:pt idx="0">
                  <c:v>Age Distribution of Boilers at the Year of 2025</c:v>
                </c:pt>
              </c:strCache>
            </c:strRef>
          </c:tx>
          <c:dPt>
            <c:idx val="0"/>
            <c:bubble3D val="0"/>
            <c:spPr>
              <a:solidFill>
                <a:srgbClr val="0099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solidFill>
                <a:srgbClr val="FFC0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3"/>
            <c:bubble3D val="0"/>
            <c:spPr>
              <a:solidFill>
                <a:srgbClr val="C000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4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fld id="{10F66FDF-9159-4230-A1F7-CC3B790593F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FA9E426B-D307-4A53-9697-FBA5EFDEBFA3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9D7E2EF4-FEF2-41AD-B91A-35337D06C62A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55694093-281C-41DD-B9F6-1600D83D3B79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A77CB773-1652-4597-88D8-2D3E7B77D864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51F2857C-C73E-458A-8AE5-0B26500679B1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DAC76F47-166E-47A8-9B9B-D32E4A2BB26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DF34EC9E-71C1-4344-B9D7-80444C83905B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75B48F34-D2EE-4CC8-85BF-B45C07CD218D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9C0B473E-C51B-4F77-BDEF-30126289B611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  <c15:showDataLabelsRange val="1"/>
              </c:ext>
            </c:extLst>
          </c:dLbls>
          <c:cat>
            <c:strRef>
              <c:f>'Boiler Age Distribution'!$B$77:$B$81</c:f>
              <c:strCache>
                <c:ptCount val="5"/>
                <c:pt idx="0">
                  <c:v>Age between 00 yrs to 10 yrs</c:v>
                </c:pt>
                <c:pt idx="1">
                  <c:v>Age between 10 yrs to 15 yrs</c:v>
                </c:pt>
                <c:pt idx="2">
                  <c:v>Age between 15 yrs to 20 yrs</c:v>
                </c:pt>
                <c:pt idx="3">
                  <c:v>Age between 20 yrs to 30 yrs</c:v>
                </c:pt>
                <c:pt idx="4">
                  <c:v>Age over 30 yrs </c:v>
                </c:pt>
              </c:strCache>
            </c:strRef>
          </c:cat>
          <c:val>
            <c:numRef>
              <c:f>'Boiler Age Distribution'!$I$101:$I$105</c:f>
              <c:numCache>
                <c:formatCode>0%</c:formatCode>
                <c:ptCount val="5"/>
                <c:pt idx="0">
                  <c:v>0</c:v>
                </c:pt>
                <c:pt idx="1">
                  <c:v>8.6330935251798566E-2</c:v>
                </c:pt>
                <c:pt idx="2">
                  <c:v>0.53956834532374098</c:v>
                </c:pt>
                <c:pt idx="3">
                  <c:v>0.17985611510791366</c:v>
                </c:pt>
                <c:pt idx="4">
                  <c:v>0.19424460431654678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'Boiler Age Distribution'!$G$101:$G$105</c15:f>
                <c15:dlblRangeCache>
                  <c:ptCount val="5"/>
                  <c:pt idx="0">
                    <c:v>0</c:v>
                  </c:pt>
                  <c:pt idx="1">
                    <c:v>12</c:v>
                  </c:pt>
                  <c:pt idx="2">
                    <c:v>75</c:v>
                  </c:pt>
                  <c:pt idx="3">
                    <c:v>25</c:v>
                  </c:pt>
                  <c:pt idx="4">
                    <c:v>27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8100">
      <a:solidFill>
        <a:schemeClr val="tx1"/>
      </a:solidFill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2.jpeg"/><Relationship Id="rId5" Type="http://schemas.openxmlformats.org/officeDocument/2006/relationships/image" Target="../media/image1.jpeg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image" Target="../media/image1.jpeg"/><Relationship Id="rId5" Type="http://schemas.openxmlformats.org/officeDocument/2006/relationships/image" Target="../media/image3.jpeg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273845</xdr:colOff>
      <xdr:row>3</xdr:row>
      <xdr:rowOff>166690</xdr:rowOff>
    </xdr:from>
    <xdr:to>
      <xdr:col>30</xdr:col>
      <xdr:colOff>47625</xdr:colOff>
      <xdr:row>28</xdr:row>
      <xdr:rowOff>47626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119062</xdr:colOff>
      <xdr:row>3</xdr:row>
      <xdr:rowOff>166688</xdr:rowOff>
    </xdr:from>
    <xdr:to>
      <xdr:col>41</xdr:col>
      <xdr:colOff>535780</xdr:colOff>
      <xdr:row>28</xdr:row>
      <xdr:rowOff>47624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261937</xdr:colOff>
      <xdr:row>28</xdr:row>
      <xdr:rowOff>107156</xdr:rowOff>
    </xdr:from>
    <xdr:to>
      <xdr:col>30</xdr:col>
      <xdr:colOff>35717</xdr:colOff>
      <xdr:row>52</xdr:row>
      <xdr:rowOff>178592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119063</xdr:colOff>
      <xdr:row>28</xdr:row>
      <xdr:rowOff>107159</xdr:rowOff>
    </xdr:from>
    <xdr:to>
      <xdr:col>41</xdr:col>
      <xdr:colOff>535781</xdr:colOff>
      <xdr:row>52</xdr:row>
      <xdr:rowOff>178595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10</xdr:col>
      <xdr:colOff>428625</xdr:colOff>
      <xdr:row>59</xdr:row>
      <xdr:rowOff>35717</xdr:rowOff>
    </xdr:from>
    <xdr:to>
      <xdr:col>13</xdr:col>
      <xdr:colOff>373062</xdr:colOff>
      <xdr:row>64</xdr:row>
      <xdr:rowOff>183292</xdr:rowOff>
    </xdr:to>
    <xdr:pic>
      <xdr:nvPicPr>
        <xdr:cNvPr id="12" name="Picture 11" descr="https://c2.staticflickr.com/4/3471/3368447046_d0016c4ef5_b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172" t="16875" r="26368" b="33125"/>
        <a:stretch/>
      </xdr:blipFill>
      <xdr:spPr bwMode="auto">
        <a:xfrm>
          <a:off x="8143875" y="11453811"/>
          <a:ext cx="1968500" cy="1302481"/>
        </a:xfrm>
        <a:prstGeom prst="round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476251</xdr:colOff>
      <xdr:row>67</xdr:row>
      <xdr:rowOff>115094</xdr:rowOff>
    </xdr:from>
    <xdr:to>
      <xdr:col>13</xdr:col>
      <xdr:colOff>403836</xdr:colOff>
      <xdr:row>74</xdr:row>
      <xdr:rowOff>43656</xdr:rowOff>
    </xdr:to>
    <xdr:pic>
      <xdr:nvPicPr>
        <xdr:cNvPr id="13" name="Picture 12" descr="http://www.johnsoncontrols.com/content/us/en/products/building_efficiency/products-and-systems/integrated_hvac_systems/Industrial___Commercial_HVAC_Equipment/chiller_systems/hvac_chillers/water_cooled_centrifugal/yk-ep-centrifugal-water-chillers/jcr%3Acontent/centerpar/85020/image.img.jpg/1331867054848.jp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1" y="13271500"/>
          <a:ext cx="1951648" cy="1476375"/>
        </a:xfrm>
        <a:prstGeom prst="ellipse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202406</xdr:colOff>
      <xdr:row>4</xdr:row>
      <xdr:rowOff>1</xdr:rowOff>
    </xdr:from>
    <xdr:to>
      <xdr:col>31</xdr:col>
      <xdr:colOff>154780</xdr:colOff>
      <xdr:row>28</xdr:row>
      <xdr:rowOff>71437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190502</xdr:colOff>
      <xdr:row>28</xdr:row>
      <xdr:rowOff>154781</xdr:rowOff>
    </xdr:from>
    <xdr:to>
      <xdr:col>31</xdr:col>
      <xdr:colOff>142876</xdr:colOff>
      <xdr:row>53</xdr:row>
      <xdr:rowOff>35717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238124</xdr:colOff>
      <xdr:row>3</xdr:row>
      <xdr:rowOff>190499</xdr:rowOff>
    </xdr:from>
    <xdr:to>
      <xdr:col>43</xdr:col>
      <xdr:colOff>47623</xdr:colOff>
      <xdr:row>28</xdr:row>
      <xdr:rowOff>71435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31</xdr:col>
      <xdr:colOff>238125</xdr:colOff>
      <xdr:row>28</xdr:row>
      <xdr:rowOff>166689</xdr:rowOff>
    </xdr:from>
    <xdr:to>
      <xdr:col>43</xdr:col>
      <xdr:colOff>47624</xdr:colOff>
      <xdr:row>53</xdr:row>
      <xdr:rowOff>47625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10</xdr:col>
      <xdr:colOff>527843</xdr:colOff>
      <xdr:row>83</xdr:row>
      <xdr:rowOff>35719</xdr:rowOff>
    </xdr:from>
    <xdr:to>
      <xdr:col>13</xdr:col>
      <xdr:colOff>480219</xdr:colOff>
      <xdr:row>90</xdr:row>
      <xdr:rowOff>83344</xdr:rowOff>
    </xdr:to>
    <xdr:pic>
      <xdr:nvPicPr>
        <xdr:cNvPr id="13" name="Picture 12" descr="http://www.jtzengineering.com/wp-content/uploads/2015/06/Wns-Oil-Gas-Fired-Steam-Hot-Water-Boiler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0718" y="16228219"/>
          <a:ext cx="1964532" cy="1571625"/>
        </a:xfrm>
        <a:prstGeom prst="ellipse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523875</xdr:colOff>
      <xdr:row>75</xdr:row>
      <xdr:rowOff>23813</xdr:rowOff>
    </xdr:from>
    <xdr:to>
      <xdr:col>13</xdr:col>
      <xdr:colOff>480219</xdr:colOff>
      <xdr:row>80</xdr:row>
      <xdr:rowOff>176944</xdr:rowOff>
    </xdr:to>
    <xdr:pic>
      <xdr:nvPicPr>
        <xdr:cNvPr id="14" name="Picture 13" descr="https://c2.staticflickr.com/4/3471/3368447046_d0016c4ef5_b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172" t="16875" r="26368" b="33125"/>
        <a:stretch/>
      </xdr:blipFill>
      <xdr:spPr bwMode="auto">
        <a:xfrm>
          <a:off x="8286750" y="14489907"/>
          <a:ext cx="1968500" cy="1296131"/>
        </a:xfrm>
        <a:prstGeom prst="round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0"/>
  <sheetViews>
    <sheetView tabSelected="1" view="pageBreakPreview" zoomScale="80" zoomScaleNormal="80" zoomScaleSheetLayoutView="80" workbookViewId="0">
      <pane ySplit="3" topLeftCell="A7" activePane="bottomLeft" state="frozen"/>
      <selection pane="bottomLeft" activeCell="H16" sqref="H16"/>
    </sheetView>
  </sheetViews>
  <sheetFormatPr defaultRowHeight="15" x14ac:dyDescent="0.25"/>
  <cols>
    <col min="1" max="1" width="4.85546875" customWidth="1"/>
    <col min="2" max="2" width="37.28515625" customWidth="1"/>
    <col min="3" max="3" width="6" customWidth="1"/>
    <col min="4" max="4" width="9.140625" customWidth="1"/>
    <col min="5" max="5" width="4.7109375" customWidth="1"/>
    <col min="6" max="6" width="14.85546875" customWidth="1"/>
    <col min="7" max="7" width="7.7109375" bestFit="1" customWidth="1"/>
    <col min="8" max="8" width="8" bestFit="1" customWidth="1"/>
    <col min="9" max="9" width="15.5703125" customWidth="1"/>
    <col min="10" max="10" width="7.7109375" bestFit="1" customWidth="1"/>
    <col min="11" max="11" width="8" bestFit="1" customWidth="1"/>
    <col min="12" max="12" width="14.7109375" customWidth="1"/>
    <col min="13" max="13" width="7.7109375" bestFit="1" customWidth="1"/>
    <col min="14" max="14" width="8" bestFit="1" customWidth="1"/>
    <col min="15" max="15" width="14.42578125" customWidth="1"/>
    <col min="16" max="16" width="7.7109375" bestFit="1" customWidth="1"/>
    <col min="17" max="17" width="8" bestFit="1" customWidth="1"/>
    <col min="18" max="18" width="24.28515625" customWidth="1"/>
    <col min="20" max="20" width="9.140625" style="8"/>
    <col min="24" max="24" width="9.5703125" customWidth="1"/>
  </cols>
  <sheetData>
    <row r="1" spans="1:20" ht="15.75" customHeight="1" thickBot="1" x14ac:dyDescent="0.3">
      <c r="A1" s="37"/>
      <c r="B1" s="37"/>
      <c r="C1" s="115" t="s">
        <v>119</v>
      </c>
      <c r="D1" s="37" t="s">
        <v>121</v>
      </c>
      <c r="E1" s="37" t="s">
        <v>11</v>
      </c>
      <c r="F1" s="115" t="s">
        <v>122</v>
      </c>
      <c r="G1" s="118" t="s">
        <v>118</v>
      </c>
      <c r="H1" s="86">
        <v>2015</v>
      </c>
      <c r="I1" s="123" t="s">
        <v>122</v>
      </c>
      <c r="J1" s="118" t="s">
        <v>118</v>
      </c>
      <c r="K1" s="86">
        <v>2016</v>
      </c>
      <c r="L1" s="123" t="s">
        <v>122</v>
      </c>
      <c r="M1" s="118" t="s">
        <v>118</v>
      </c>
      <c r="N1" s="86">
        <v>2020</v>
      </c>
      <c r="O1" s="123" t="s">
        <v>122</v>
      </c>
      <c r="P1" s="118" t="s">
        <v>118</v>
      </c>
      <c r="Q1" s="86">
        <v>2025</v>
      </c>
      <c r="R1" s="46"/>
    </row>
    <row r="2" spans="1:20" ht="15" customHeight="1" x14ac:dyDescent="0.25">
      <c r="A2" s="38" t="s">
        <v>11</v>
      </c>
      <c r="B2" s="37" t="s">
        <v>0</v>
      </c>
      <c r="C2" s="116"/>
      <c r="D2" s="66">
        <v>2015</v>
      </c>
      <c r="E2" s="1" t="s">
        <v>50</v>
      </c>
      <c r="F2" s="116"/>
      <c r="G2" s="119"/>
      <c r="H2" s="84" t="s">
        <v>91</v>
      </c>
      <c r="I2" s="116"/>
      <c r="J2" s="119"/>
      <c r="K2" s="84" t="s">
        <v>91</v>
      </c>
      <c r="L2" s="116"/>
      <c r="M2" s="119"/>
      <c r="N2" s="84" t="s">
        <v>91</v>
      </c>
      <c r="O2" s="116"/>
      <c r="P2" s="119"/>
      <c r="Q2" s="84" t="s">
        <v>91</v>
      </c>
      <c r="R2" s="107" t="s">
        <v>93</v>
      </c>
    </row>
    <row r="3" spans="1:20" x14ac:dyDescent="0.25">
      <c r="A3" s="3" t="s">
        <v>12</v>
      </c>
      <c r="B3" s="2" t="s">
        <v>1</v>
      </c>
      <c r="C3" s="117"/>
      <c r="D3" s="1" t="s">
        <v>120</v>
      </c>
      <c r="E3" s="2"/>
      <c r="F3" s="117"/>
      <c r="G3" s="120"/>
      <c r="H3" s="74" t="s">
        <v>90</v>
      </c>
      <c r="I3" s="117"/>
      <c r="J3" s="120"/>
      <c r="K3" s="74" t="s">
        <v>90</v>
      </c>
      <c r="L3" s="117"/>
      <c r="M3" s="120"/>
      <c r="N3" s="74" t="s">
        <v>90</v>
      </c>
      <c r="O3" s="117"/>
      <c r="P3" s="120"/>
      <c r="Q3" s="74" t="s">
        <v>90</v>
      </c>
      <c r="R3" s="108"/>
    </row>
    <row r="4" spans="1:20" s="8" customFormat="1" x14ac:dyDescent="0.25">
      <c r="A4" s="36"/>
      <c r="B4" s="44" t="s">
        <v>97</v>
      </c>
      <c r="C4" s="65"/>
      <c r="D4" s="45"/>
      <c r="E4" s="45"/>
      <c r="F4" s="45"/>
      <c r="G4" s="35"/>
      <c r="H4" s="75"/>
      <c r="I4" s="45"/>
      <c r="J4" s="35"/>
      <c r="K4" s="75"/>
      <c r="L4" s="45"/>
      <c r="M4" s="35"/>
      <c r="N4" s="75"/>
      <c r="O4" s="45"/>
      <c r="P4" s="35"/>
      <c r="Q4" s="75"/>
      <c r="R4" s="35"/>
    </row>
    <row r="5" spans="1:20" s="9" customFormat="1" x14ac:dyDescent="0.25">
      <c r="A5" s="109">
        <v>7</v>
      </c>
      <c r="B5" s="111" t="s">
        <v>7</v>
      </c>
      <c r="C5" s="113">
        <v>1970</v>
      </c>
      <c r="D5" s="113">
        <f>D2-C5</f>
        <v>45</v>
      </c>
      <c r="E5" s="113" t="s">
        <v>13</v>
      </c>
      <c r="F5" s="16">
        <v>2012</v>
      </c>
      <c r="G5" s="13">
        <v>2</v>
      </c>
      <c r="H5" s="76">
        <f>H1-F5</f>
        <v>3</v>
      </c>
      <c r="I5" s="72">
        <v>2012</v>
      </c>
      <c r="J5" s="13">
        <v>2</v>
      </c>
      <c r="K5" s="76">
        <f>K1-I5</f>
        <v>4</v>
      </c>
      <c r="L5" s="72">
        <v>2012</v>
      </c>
      <c r="M5" s="13">
        <v>2</v>
      </c>
      <c r="N5" s="76">
        <f>N1-L5</f>
        <v>8</v>
      </c>
      <c r="O5" s="72">
        <v>2012</v>
      </c>
      <c r="P5" s="13">
        <v>2</v>
      </c>
      <c r="Q5" s="76">
        <f>Q1-O5</f>
        <v>13</v>
      </c>
      <c r="R5" s="121" t="s">
        <v>98</v>
      </c>
      <c r="S5" s="8"/>
      <c r="T5" s="8"/>
    </row>
    <row r="6" spans="1:20" s="9" customFormat="1" x14ac:dyDescent="0.25">
      <c r="A6" s="110"/>
      <c r="B6" s="112"/>
      <c r="C6" s="114"/>
      <c r="D6" s="114"/>
      <c r="E6" s="114"/>
      <c r="F6" s="16">
        <v>1996</v>
      </c>
      <c r="G6" s="13">
        <v>1</v>
      </c>
      <c r="H6" s="76">
        <f>H1-F6</f>
        <v>19</v>
      </c>
      <c r="I6" s="72">
        <v>1996</v>
      </c>
      <c r="J6" s="13">
        <v>1</v>
      </c>
      <c r="K6" s="76">
        <f>K1-I6</f>
        <v>20</v>
      </c>
      <c r="L6" s="72">
        <v>1996</v>
      </c>
      <c r="M6" s="13">
        <v>1</v>
      </c>
      <c r="N6" s="76">
        <f>N1-L6</f>
        <v>24</v>
      </c>
      <c r="O6" s="72">
        <v>1996</v>
      </c>
      <c r="P6" s="13">
        <v>1</v>
      </c>
      <c r="Q6" s="76">
        <f>Q1-O6</f>
        <v>29</v>
      </c>
      <c r="R6" s="122"/>
      <c r="S6" s="8"/>
      <c r="T6" s="8"/>
    </row>
    <row r="7" spans="1:20" s="8" customFormat="1" x14ac:dyDescent="0.25">
      <c r="A7" s="22">
        <v>22</v>
      </c>
      <c r="B7" s="23" t="s">
        <v>60</v>
      </c>
      <c r="C7" s="16">
        <v>1964</v>
      </c>
      <c r="D7" s="19">
        <f>D2-C7</f>
        <v>51</v>
      </c>
      <c r="E7" s="52" t="s">
        <v>14</v>
      </c>
      <c r="F7" s="52">
        <v>1995</v>
      </c>
      <c r="G7" s="5">
        <v>1</v>
      </c>
      <c r="H7" s="77">
        <f>H1-F7</f>
        <v>20</v>
      </c>
      <c r="I7" s="52">
        <v>1995</v>
      </c>
      <c r="J7" s="5">
        <v>1</v>
      </c>
      <c r="K7" s="77">
        <f>K1-I7</f>
        <v>21</v>
      </c>
      <c r="L7" s="52">
        <v>1995</v>
      </c>
      <c r="M7" s="5">
        <v>1</v>
      </c>
      <c r="N7" s="77">
        <f>N1-L7</f>
        <v>25</v>
      </c>
      <c r="O7" s="52">
        <v>1995</v>
      </c>
      <c r="P7" s="5">
        <v>1</v>
      </c>
      <c r="Q7" s="77">
        <f>Q1-O7</f>
        <v>30</v>
      </c>
      <c r="R7" s="6" t="s">
        <v>96</v>
      </c>
      <c r="S7" s="55"/>
      <c r="T7" s="55"/>
    </row>
    <row r="8" spans="1:20" s="8" customFormat="1" x14ac:dyDescent="0.25">
      <c r="A8" s="22">
        <v>509</v>
      </c>
      <c r="B8" s="23" t="s">
        <v>61</v>
      </c>
      <c r="C8" s="16">
        <v>1959</v>
      </c>
      <c r="D8" s="19">
        <f>D2-C8</f>
        <v>56</v>
      </c>
      <c r="E8" s="52" t="s">
        <v>13</v>
      </c>
      <c r="F8" s="52">
        <v>2014</v>
      </c>
      <c r="G8" s="5">
        <v>4</v>
      </c>
      <c r="H8" s="77">
        <f>H1-F8</f>
        <v>1</v>
      </c>
      <c r="I8" s="52">
        <v>2014</v>
      </c>
      <c r="J8" s="5">
        <v>4</v>
      </c>
      <c r="K8" s="77">
        <f>K1-I8</f>
        <v>2</v>
      </c>
      <c r="L8" s="52">
        <v>2014</v>
      </c>
      <c r="M8" s="5">
        <v>4</v>
      </c>
      <c r="N8" s="77">
        <f>N1-L8</f>
        <v>6</v>
      </c>
      <c r="O8" s="52">
        <v>2014</v>
      </c>
      <c r="P8" s="5">
        <v>4</v>
      </c>
      <c r="Q8" s="77">
        <f>Q1-O8</f>
        <v>11</v>
      </c>
      <c r="R8" s="6" t="s">
        <v>102</v>
      </c>
    </row>
    <row r="9" spans="1:20" s="8" customFormat="1" x14ac:dyDescent="0.25">
      <c r="A9" s="20">
        <v>89</v>
      </c>
      <c r="B9" s="21" t="s">
        <v>3</v>
      </c>
      <c r="C9" s="16">
        <v>1991</v>
      </c>
      <c r="D9" s="19">
        <f>D2-C9</f>
        <v>24</v>
      </c>
      <c r="E9" s="19" t="s">
        <v>13</v>
      </c>
      <c r="F9" s="19">
        <v>1990</v>
      </c>
      <c r="G9" s="5">
        <v>1</v>
      </c>
      <c r="H9" s="77">
        <f>H1-F9</f>
        <v>25</v>
      </c>
      <c r="I9" s="19">
        <v>1990</v>
      </c>
      <c r="J9" s="5">
        <v>1</v>
      </c>
      <c r="K9" s="77">
        <f>K1-I9</f>
        <v>26</v>
      </c>
      <c r="L9" s="19">
        <v>1990</v>
      </c>
      <c r="M9" s="5">
        <v>1</v>
      </c>
      <c r="N9" s="77">
        <f>N1-L9</f>
        <v>30</v>
      </c>
      <c r="O9" s="19">
        <v>1990</v>
      </c>
      <c r="P9" s="5">
        <v>1</v>
      </c>
      <c r="Q9" s="77">
        <f>Q1-O9</f>
        <v>35</v>
      </c>
      <c r="R9" s="6" t="s">
        <v>96</v>
      </c>
    </row>
    <row r="10" spans="1:20" s="8" customFormat="1" x14ac:dyDescent="0.25">
      <c r="A10" s="20">
        <v>96</v>
      </c>
      <c r="B10" s="21" t="s">
        <v>70</v>
      </c>
      <c r="C10" s="16">
        <v>1997</v>
      </c>
      <c r="D10" s="19">
        <f>D2-C10</f>
        <v>18</v>
      </c>
      <c r="E10" s="52" t="s">
        <v>48</v>
      </c>
      <c r="F10" s="52">
        <v>1997</v>
      </c>
      <c r="G10" s="5">
        <v>1</v>
      </c>
      <c r="H10" s="77">
        <f>H1-F10</f>
        <v>18</v>
      </c>
      <c r="I10" s="52">
        <v>1997</v>
      </c>
      <c r="J10" s="5">
        <v>1</v>
      </c>
      <c r="K10" s="77">
        <f>K1-I10</f>
        <v>19</v>
      </c>
      <c r="L10" s="52">
        <v>1997</v>
      </c>
      <c r="M10" s="5">
        <v>1</v>
      </c>
      <c r="N10" s="77">
        <f>N1-L10</f>
        <v>23</v>
      </c>
      <c r="O10" s="52">
        <v>1997</v>
      </c>
      <c r="P10" s="5">
        <v>1</v>
      </c>
      <c r="Q10" s="77">
        <f>Q1-O10</f>
        <v>28</v>
      </c>
      <c r="R10" s="6" t="s">
        <v>96</v>
      </c>
    </row>
    <row r="11" spans="1:20" s="8" customFormat="1" x14ac:dyDescent="0.25">
      <c r="A11" s="22">
        <v>39</v>
      </c>
      <c r="B11" s="23" t="s">
        <v>74</v>
      </c>
      <c r="C11" s="16">
        <v>1956</v>
      </c>
      <c r="D11" s="19">
        <f>D2-C11</f>
        <v>59</v>
      </c>
      <c r="E11" s="52" t="s">
        <v>30</v>
      </c>
      <c r="F11" s="52">
        <v>1987</v>
      </c>
      <c r="G11" s="5">
        <v>2</v>
      </c>
      <c r="H11" s="77">
        <f>H1-F11</f>
        <v>28</v>
      </c>
      <c r="I11" s="52">
        <v>1987</v>
      </c>
      <c r="J11" s="5">
        <v>2</v>
      </c>
      <c r="K11" s="77">
        <f>K1-I11</f>
        <v>29</v>
      </c>
      <c r="L11" s="52">
        <v>1987</v>
      </c>
      <c r="M11" s="5">
        <v>2</v>
      </c>
      <c r="N11" s="77">
        <f>N1-L11</f>
        <v>33</v>
      </c>
      <c r="O11" s="52">
        <v>1987</v>
      </c>
      <c r="P11" s="5">
        <v>2</v>
      </c>
      <c r="Q11" s="77">
        <f>Q1-O11</f>
        <v>38</v>
      </c>
      <c r="R11" s="6" t="s">
        <v>113</v>
      </c>
    </row>
    <row r="12" spans="1:20" s="8" customFormat="1" x14ac:dyDescent="0.25">
      <c r="A12" s="22">
        <v>43</v>
      </c>
      <c r="B12" s="23" t="s">
        <v>68</v>
      </c>
      <c r="C12" s="16">
        <v>1958</v>
      </c>
      <c r="D12" s="19">
        <f>D2-C12</f>
        <v>57</v>
      </c>
      <c r="E12" s="52" t="s">
        <v>30</v>
      </c>
      <c r="F12" s="52">
        <v>2002</v>
      </c>
      <c r="G12" s="5">
        <v>1</v>
      </c>
      <c r="H12" s="77">
        <f>H1-F12</f>
        <v>13</v>
      </c>
      <c r="I12" s="52">
        <v>2002</v>
      </c>
      <c r="J12" s="5">
        <v>1</v>
      </c>
      <c r="K12" s="77">
        <f>K1-I12</f>
        <v>14</v>
      </c>
      <c r="L12" s="52">
        <v>2002</v>
      </c>
      <c r="M12" s="5">
        <v>1</v>
      </c>
      <c r="N12" s="77">
        <f>N1-L12</f>
        <v>18</v>
      </c>
      <c r="O12" s="52">
        <v>2002</v>
      </c>
      <c r="P12" s="5">
        <v>1</v>
      </c>
      <c r="Q12" s="77">
        <f>Q1-O12</f>
        <v>23</v>
      </c>
      <c r="R12" s="6" t="s">
        <v>105</v>
      </c>
    </row>
    <row r="13" spans="1:20" s="8" customFormat="1" x14ac:dyDescent="0.25">
      <c r="A13" s="22">
        <v>46</v>
      </c>
      <c r="B13" s="23" t="s">
        <v>49</v>
      </c>
      <c r="C13" s="16">
        <v>1966</v>
      </c>
      <c r="D13" s="19">
        <f>D2-C13</f>
        <v>49</v>
      </c>
      <c r="E13" s="52" t="s">
        <v>48</v>
      </c>
      <c r="F13" s="52">
        <v>1990</v>
      </c>
      <c r="G13" s="5">
        <v>1</v>
      </c>
      <c r="H13" s="77">
        <f>H1-F13</f>
        <v>25</v>
      </c>
      <c r="I13" s="52">
        <v>1990</v>
      </c>
      <c r="J13" s="5">
        <v>1</v>
      </c>
      <c r="K13" s="77">
        <f>K1-I13</f>
        <v>26</v>
      </c>
      <c r="L13" s="52">
        <v>1990</v>
      </c>
      <c r="M13" s="5">
        <v>1</v>
      </c>
      <c r="N13" s="77">
        <f>N1-L13</f>
        <v>30</v>
      </c>
      <c r="O13" s="52">
        <v>1990</v>
      </c>
      <c r="P13" s="5">
        <v>1</v>
      </c>
      <c r="Q13" s="77">
        <f>Q1-O13</f>
        <v>35</v>
      </c>
      <c r="R13" s="6" t="s">
        <v>106</v>
      </c>
    </row>
    <row r="14" spans="1:20" s="9" customFormat="1" x14ac:dyDescent="0.2">
      <c r="A14" s="43">
        <v>48</v>
      </c>
      <c r="B14" s="41" t="s">
        <v>24</v>
      </c>
      <c r="C14" s="16">
        <v>1960</v>
      </c>
      <c r="D14" s="19">
        <f>D2-C14</f>
        <v>55</v>
      </c>
      <c r="E14" s="16" t="s">
        <v>14</v>
      </c>
      <c r="F14" s="16">
        <v>1988</v>
      </c>
      <c r="G14" s="13">
        <v>1</v>
      </c>
      <c r="H14" s="78">
        <f>H1-F14</f>
        <v>27</v>
      </c>
      <c r="I14" s="72">
        <v>1988</v>
      </c>
      <c r="J14" s="13">
        <v>1</v>
      </c>
      <c r="K14" s="78">
        <f>K1-I14</f>
        <v>28</v>
      </c>
      <c r="L14" s="72">
        <v>1988</v>
      </c>
      <c r="M14" s="13">
        <v>1</v>
      </c>
      <c r="N14" s="78">
        <f>N1-L14</f>
        <v>32</v>
      </c>
      <c r="O14" s="72">
        <v>1988</v>
      </c>
      <c r="P14" s="13">
        <v>1</v>
      </c>
      <c r="Q14" s="78">
        <f>Q1-O14</f>
        <v>37</v>
      </c>
      <c r="R14" s="11" t="s">
        <v>96</v>
      </c>
    </row>
    <row r="15" spans="1:20" s="8" customFormat="1" x14ac:dyDescent="0.25">
      <c r="A15" s="22">
        <v>49</v>
      </c>
      <c r="B15" s="23" t="s">
        <v>17</v>
      </c>
      <c r="C15" s="16">
        <v>2000</v>
      </c>
      <c r="D15" s="19">
        <f>D2-C15</f>
        <v>15</v>
      </c>
      <c r="E15" s="52" t="s">
        <v>14</v>
      </c>
      <c r="F15" s="52">
        <v>2000</v>
      </c>
      <c r="G15" s="5">
        <v>1</v>
      </c>
      <c r="H15" s="77">
        <f>H1-F15</f>
        <v>15</v>
      </c>
      <c r="I15" s="52">
        <v>2000</v>
      </c>
      <c r="J15" s="5">
        <v>1</v>
      </c>
      <c r="K15" s="77">
        <f>K1-I15</f>
        <v>16</v>
      </c>
      <c r="L15" s="52">
        <v>2000</v>
      </c>
      <c r="M15" s="5">
        <v>1</v>
      </c>
      <c r="N15" s="77">
        <f>N1-L15</f>
        <v>20</v>
      </c>
      <c r="O15" s="52">
        <v>2000</v>
      </c>
      <c r="P15" s="5">
        <v>1</v>
      </c>
      <c r="Q15" s="77">
        <f>Q1-O15</f>
        <v>25</v>
      </c>
      <c r="R15" s="6" t="s">
        <v>96</v>
      </c>
    </row>
    <row r="16" spans="1:20" s="8" customFormat="1" x14ac:dyDescent="0.25">
      <c r="A16" s="22">
        <v>65</v>
      </c>
      <c r="B16" s="23" t="s">
        <v>20</v>
      </c>
      <c r="C16" s="16">
        <v>1978</v>
      </c>
      <c r="D16" s="19">
        <f>D2-C16</f>
        <v>37</v>
      </c>
      <c r="E16" s="52" t="s">
        <v>14</v>
      </c>
      <c r="F16" s="52">
        <v>1997</v>
      </c>
      <c r="G16" s="5">
        <v>1</v>
      </c>
      <c r="H16" s="77">
        <f>H1-F16</f>
        <v>18</v>
      </c>
      <c r="I16" s="52">
        <v>1997</v>
      </c>
      <c r="J16" s="5">
        <v>1</v>
      </c>
      <c r="K16" s="77">
        <f>K1-I16</f>
        <v>19</v>
      </c>
      <c r="L16" s="52">
        <v>1997</v>
      </c>
      <c r="M16" s="5">
        <v>1</v>
      </c>
      <c r="N16" s="77">
        <f>N1-L16</f>
        <v>23</v>
      </c>
      <c r="O16" s="52">
        <v>1997</v>
      </c>
      <c r="P16" s="5">
        <v>1</v>
      </c>
      <c r="Q16" s="77">
        <f>Q1-O16</f>
        <v>28</v>
      </c>
      <c r="R16" s="6" t="s">
        <v>96</v>
      </c>
    </row>
    <row r="17" spans="1:18" s="8" customFormat="1" x14ac:dyDescent="0.25">
      <c r="A17" s="20">
        <v>67</v>
      </c>
      <c r="B17" s="21" t="s">
        <v>32</v>
      </c>
      <c r="C17" s="16">
        <v>1958</v>
      </c>
      <c r="D17" s="19">
        <f>D2-C17</f>
        <v>57</v>
      </c>
      <c r="E17" s="52" t="s">
        <v>30</v>
      </c>
      <c r="F17" s="52">
        <v>2009</v>
      </c>
      <c r="G17" s="5">
        <v>2</v>
      </c>
      <c r="H17" s="77">
        <f>H1-F17</f>
        <v>6</v>
      </c>
      <c r="I17" s="52">
        <v>2009</v>
      </c>
      <c r="J17" s="5">
        <v>2</v>
      </c>
      <c r="K17" s="77">
        <f>K1-I17</f>
        <v>7</v>
      </c>
      <c r="L17" s="52">
        <v>2009</v>
      </c>
      <c r="M17" s="5">
        <v>2</v>
      </c>
      <c r="N17" s="77">
        <f>N1-L17</f>
        <v>11</v>
      </c>
      <c r="O17" s="52">
        <v>2009</v>
      </c>
      <c r="P17" s="5">
        <v>2</v>
      </c>
      <c r="Q17" s="77">
        <f>Q1-O17</f>
        <v>16</v>
      </c>
      <c r="R17" s="6" t="s">
        <v>96</v>
      </c>
    </row>
    <row r="18" spans="1:18" s="8" customFormat="1" x14ac:dyDescent="0.25">
      <c r="A18" s="22">
        <v>155</v>
      </c>
      <c r="B18" s="23" t="s">
        <v>58</v>
      </c>
      <c r="C18" s="16">
        <v>1970</v>
      </c>
      <c r="D18" s="19">
        <f>D2-C18</f>
        <v>45</v>
      </c>
      <c r="E18" s="52" t="s">
        <v>14</v>
      </c>
      <c r="F18" s="52">
        <v>2002</v>
      </c>
      <c r="G18" s="5">
        <v>2</v>
      </c>
      <c r="H18" s="77">
        <f>H1-F18</f>
        <v>13</v>
      </c>
      <c r="I18" s="52">
        <v>2002</v>
      </c>
      <c r="J18" s="5">
        <v>2</v>
      </c>
      <c r="K18" s="77">
        <f>K1-I18</f>
        <v>14</v>
      </c>
      <c r="L18" s="52">
        <v>2002</v>
      </c>
      <c r="M18" s="5">
        <v>2</v>
      </c>
      <c r="N18" s="77">
        <f>N1-L18</f>
        <v>18</v>
      </c>
      <c r="O18" s="52">
        <v>2002</v>
      </c>
      <c r="P18" s="5">
        <v>2</v>
      </c>
      <c r="Q18" s="77">
        <f>Q1-O18</f>
        <v>23</v>
      </c>
      <c r="R18" s="6" t="s">
        <v>114</v>
      </c>
    </row>
    <row r="19" spans="1:18" s="8" customFormat="1" x14ac:dyDescent="0.25">
      <c r="A19" s="20">
        <v>34</v>
      </c>
      <c r="B19" s="26" t="s">
        <v>39</v>
      </c>
      <c r="C19" s="16">
        <v>1969</v>
      </c>
      <c r="D19" s="19">
        <f>D2-C19</f>
        <v>46</v>
      </c>
      <c r="E19" s="52" t="s">
        <v>30</v>
      </c>
      <c r="F19" s="52">
        <v>1998</v>
      </c>
      <c r="G19" s="5">
        <v>1</v>
      </c>
      <c r="H19" s="77">
        <f>H1-F19</f>
        <v>17</v>
      </c>
      <c r="I19" s="52">
        <v>1998</v>
      </c>
      <c r="J19" s="5">
        <v>1</v>
      </c>
      <c r="K19" s="77">
        <f>K1-I19</f>
        <v>18</v>
      </c>
      <c r="L19" s="52">
        <v>1998</v>
      </c>
      <c r="M19" s="5">
        <v>1</v>
      </c>
      <c r="N19" s="77">
        <f>N1-L19</f>
        <v>22</v>
      </c>
      <c r="O19" s="52">
        <v>1998</v>
      </c>
      <c r="P19" s="5">
        <v>1</v>
      </c>
      <c r="Q19" s="77">
        <f>Q1-O19</f>
        <v>27</v>
      </c>
      <c r="R19" s="6" t="s">
        <v>96</v>
      </c>
    </row>
    <row r="20" spans="1:18" s="8" customFormat="1" x14ac:dyDescent="0.25">
      <c r="A20" s="20">
        <v>134</v>
      </c>
      <c r="B20" s="21" t="s">
        <v>55</v>
      </c>
      <c r="C20" s="16">
        <v>1974</v>
      </c>
      <c r="D20" s="19">
        <f>D2-C20</f>
        <v>41</v>
      </c>
      <c r="E20" s="52" t="s">
        <v>43</v>
      </c>
      <c r="F20" s="52">
        <v>2002</v>
      </c>
      <c r="G20" s="5">
        <v>1</v>
      </c>
      <c r="H20" s="77">
        <f>H1-F20</f>
        <v>13</v>
      </c>
      <c r="I20" s="52">
        <v>2002</v>
      </c>
      <c r="J20" s="5">
        <v>1</v>
      </c>
      <c r="K20" s="77">
        <f>K1-I20</f>
        <v>14</v>
      </c>
      <c r="L20" s="52">
        <v>2002</v>
      </c>
      <c r="M20" s="5">
        <v>1</v>
      </c>
      <c r="N20" s="77">
        <f>N1-L20</f>
        <v>18</v>
      </c>
      <c r="O20" s="52">
        <v>2002</v>
      </c>
      <c r="P20" s="5">
        <v>1</v>
      </c>
      <c r="Q20" s="77">
        <f>Q1-O20</f>
        <v>23</v>
      </c>
      <c r="R20" s="6" t="s">
        <v>96</v>
      </c>
    </row>
    <row r="21" spans="1:18" s="8" customFormat="1" x14ac:dyDescent="0.25">
      <c r="A21" s="109">
        <v>26</v>
      </c>
      <c r="B21" s="111" t="s">
        <v>56</v>
      </c>
      <c r="C21" s="113">
        <v>1955</v>
      </c>
      <c r="D21" s="113">
        <f>D2-C21</f>
        <v>60</v>
      </c>
      <c r="E21" s="113" t="s">
        <v>48</v>
      </c>
      <c r="F21" s="52">
        <v>1996</v>
      </c>
      <c r="G21" s="5">
        <v>3</v>
      </c>
      <c r="H21" s="77">
        <f>H1-F21</f>
        <v>19</v>
      </c>
      <c r="I21" s="52">
        <v>1996</v>
      </c>
      <c r="J21" s="5">
        <v>3</v>
      </c>
      <c r="K21" s="77">
        <f>K1-I21</f>
        <v>20</v>
      </c>
      <c r="L21" s="52">
        <v>1996</v>
      </c>
      <c r="M21" s="5">
        <v>3</v>
      </c>
      <c r="N21" s="77">
        <f>N1-L21</f>
        <v>24</v>
      </c>
      <c r="O21" s="52">
        <v>1996</v>
      </c>
      <c r="P21" s="5">
        <v>3</v>
      </c>
      <c r="Q21" s="77">
        <f>Q1-O21</f>
        <v>29</v>
      </c>
      <c r="R21" s="128" t="s">
        <v>108</v>
      </c>
    </row>
    <row r="22" spans="1:18" s="8" customFormat="1" x14ac:dyDescent="0.25">
      <c r="A22" s="110"/>
      <c r="B22" s="112"/>
      <c r="C22" s="114"/>
      <c r="D22" s="114"/>
      <c r="E22" s="114"/>
      <c r="F22" s="52">
        <v>2000</v>
      </c>
      <c r="G22" s="5">
        <v>1</v>
      </c>
      <c r="H22" s="77">
        <f>H1-F22</f>
        <v>15</v>
      </c>
      <c r="I22" s="52">
        <v>2000</v>
      </c>
      <c r="J22" s="5">
        <v>1</v>
      </c>
      <c r="K22" s="77">
        <f>K1-I22</f>
        <v>16</v>
      </c>
      <c r="L22" s="52">
        <v>2000</v>
      </c>
      <c r="M22" s="5">
        <v>1</v>
      </c>
      <c r="N22" s="77">
        <f>N1-L22</f>
        <v>20</v>
      </c>
      <c r="O22" s="52">
        <v>2000</v>
      </c>
      <c r="P22" s="5">
        <v>1</v>
      </c>
      <c r="Q22" s="77">
        <f>Q1-O22</f>
        <v>25</v>
      </c>
      <c r="R22" s="129"/>
    </row>
    <row r="23" spans="1:18" s="8" customFormat="1" x14ac:dyDescent="0.25">
      <c r="A23" s="33"/>
      <c r="B23" s="47" t="s">
        <v>76</v>
      </c>
      <c r="C23" s="33"/>
      <c r="D23" s="4"/>
      <c r="E23" s="4"/>
      <c r="F23" s="4"/>
      <c r="H23" s="79"/>
      <c r="I23" s="4"/>
      <c r="K23" s="79"/>
      <c r="L23" s="4"/>
      <c r="N23" s="79"/>
      <c r="O23" s="4"/>
      <c r="Q23" s="79"/>
    </row>
    <row r="24" spans="1:18" s="8" customFormat="1" x14ac:dyDescent="0.25">
      <c r="A24" s="22">
        <v>3</v>
      </c>
      <c r="B24" s="23" t="s">
        <v>23</v>
      </c>
      <c r="C24" s="16">
        <v>1965</v>
      </c>
      <c r="D24" s="16">
        <f>D2-C24</f>
        <v>50</v>
      </c>
      <c r="E24" s="52" t="s">
        <v>13</v>
      </c>
      <c r="F24" s="52">
        <v>1992</v>
      </c>
      <c r="G24" s="5">
        <v>1</v>
      </c>
      <c r="H24" s="77">
        <f>H1-F24</f>
        <v>23</v>
      </c>
      <c r="I24" s="52">
        <v>1992</v>
      </c>
      <c r="J24" s="5">
        <v>1</v>
      </c>
      <c r="K24" s="77">
        <f>K1-I24</f>
        <v>24</v>
      </c>
      <c r="L24" s="52">
        <v>1992</v>
      </c>
      <c r="M24" s="5">
        <v>1</v>
      </c>
      <c r="N24" s="77">
        <f>N1-L24</f>
        <v>28</v>
      </c>
      <c r="O24" s="52">
        <v>1992</v>
      </c>
      <c r="P24" s="5">
        <v>1</v>
      </c>
      <c r="Q24" s="77">
        <f>Q1-O24</f>
        <v>33</v>
      </c>
      <c r="R24" s="6" t="s">
        <v>96</v>
      </c>
    </row>
    <row r="25" spans="1:18" s="8" customFormat="1" x14ac:dyDescent="0.25">
      <c r="A25" s="20">
        <v>50</v>
      </c>
      <c r="B25" s="21" t="s">
        <v>26</v>
      </c>
      <c r="C25" s="16">
        <v>1965</v>
      </c>
      <c r="D25" s="40">
        <f>D2-C25</f>
        <v>50</v>
      </c>
      <c r="E25" s="52" t="s">
        <v>13</v>
      </c>
      <c r="F25" s="52">
        <v>1995</v>
      </c>
      <c r="G25" s="5">
        <v>1</v>
      </c>
      <c r="H25" s="77">
        <f>H1-F25</f>
        <v>20</v>
      </c>
      <c r="I25" s="52">
        <v>1995</v>
      </c>
      <c r="J25" s="5">
        <v>1</v>
      </c>
      <c r="K25" s="77">
        <f>K1-I25</f>
        <v>21</v>
      </c>
      <c r="L25" s="52">
        <v>1995</v>
      </c>
      <c r="M25" s="5">
        <v>1</v>
      </c>
      <c r="N25" s="77">
        <f>N1-L25</f>
        <v>25</v>
      </c>
      <c r="O25" s="52">
        <v>1995</v>
      </c>
      <c r="P25" s="5">
        <v>1</v>
      </c>
      <c r="Q25" s="77">
        <f>Q1-O25</f>
        <v>30</v>
      </c>
      <c r="R25" s="6" t="s">
        <v>96</v>
      </c>
    </row>
    <row r="26" spans="1:18" s="8" customFormat="1" x14ac:dyDescent="0.25">
      <c r="A26" s="109">
        <v>90</v>
      </c>
      <c r="B26" s="111" t="s">
        <v>9</v>
      </c>
      <c r="C26" s="113">
        <v>1951</v>
      </c>
      <c r="D26" s="113">
        <f>D2-C26</f>
        <v>64</v>
      </c>
      <c r="E26" s="113" t="s">
        <v>13</v>
      </c>
      <c r="F26" s="19">
        <v>2009</v>
      </c>
      <c r="G26" s="5">
        <v>3</v>
      </c>
      <c r="H26" s="77">
        <f>H1-F26</f>
        <v>6</v>
      </c>
      <c r="I26" s="19">
        <v>2009</v>
      </c>
      <c r="J26" s="5">
        <v>3</v>
      </c>
      <c r="K26" s="77">
        <f>K1-I26</f>
        <v>7</v>
      </c>
      <c r="L26" s="19">
        <v>2009</v>
      </c>
      <c r="M26" s="5">
        <v>3</v>
      </c>
      <c r="N26" s="77">
        <f>N1-L26</f>
        <v>11</v>
      </c>
      <c r="O26" s="19">
        <v>2009</v>
      </c>
      <c r="P26" s="5">
        <v>3</v>
      </c>
      <c r="Q26" s="77">
        <f>Q1-O26</f>
        <v>16</v>
      </c>
      <c r="R26" s="128" t="s">
        <v>96</v>
      </c>
    </row>
    <row r="27" spans="1:18" s="8" customFormat="1" x14ac:dyDescent="0.25">
      <c r="A27" s="110"/>
      <c r="B27" s="112"/>
      <c r="C27" s="114"/>
      <c r="D27" s="114"/>
      <c r="E27" s="114"/>
      <c r="F27" s="19">
        <v>2014</v>
      </c>
      <c r="G27" s="5">
        <v>4</v>
      </c>
      <c r="H27" s="77">
        <f>H1-F27</f>
        <v>1</v>
      </c>
      <c r="I27" s="19">
        <v>2014</v>
      </c>
      <c r="J27" s="5">
        <v>4</v>
      </c>
      <c r="K27" s="77">
        <f>K1-I27</f>
        <v>2</v>
      </c>
      <c r="L27" s="19">
        <v>2014</v>
      </c>
      <c r="M27" s="5">
        <v>4</v>
      </c>
      <c r="N27" s="77">
        <f>N1-L27</f>
        <v>6</v>
      </c>
      <c r="O27" s="19">
        <v>2014</v>
      </c>
      <c r="P27" s="5">
        <v>4</v>
      </c>
      <c r="Q27" s="77">
        <f>Q1-O27</f>
        <v>11</v>
      </c>
      <c r="R27" s="129"/>
    </row>
    <row r="28" spans="1:18" s="8" customFormat="1" x14ac:dyDescent="0.25">
      <c r="A28" s="109">
        <v>209</v>
      </c>
      <c r="B28" s="111" t="s">
        <v>83</v>
      </c>
      <c r="C28" s="113">
        <v>1927</v>
      </c>
      <c r="D28" s="113">
        <f>D2-C28</f>
        <v>88</v>
      </c>
      <c r="E28" s="113" t="s">
        <v>13</v>
      </c>
      <c r="F28" s="52">
        <v>2008</v>
      </c>
      <c r="G28" s="5">
        <v>1</v>
      </c>
      <c r="H28" s="77">
        <f>H1-F28</f>
        <v>7</v>
      </c>
      <c r="I28" s="52">
        <v>2008</v>
      </c>
      <c r="J28" s="5">
        <v>1</v>
      </c>
      <c r="K28" s="77">
        <f>K1-I28</f>
        <v>8</v>
      </c>
      <c r="L28" s="52">
        <v>2008</v>
      </c>
      <c r="M28" s="5">
        <v>1</v>
      </c>
      <c r="N28" s="77">
        <f>N1-L28</f>
        <v>12</v>
      </c>
      <c r="O28" s="52">
        <v>2008</v>
      </c>
      <c r="P28" s="5">
        <v>1</v>
      </c>
      <c r="Q28" s="77">
        <f>Q1-O28</f>
        <v>17</v>
      </c>
      <c r="R28" s="128" t="s">
        <v>96</v>
      </c>
    </row>
    <row r="29" spans="1:18" s="8" customFormat="1" x14ac:dyDescent="0.25">
      <c r="A29" s="110"/>
      <c r="B29" s="112"/>
      <c r="C29" s="114"/>
      <c r="D29" s="114"/>
      <c r="E29" s="114"/>
      <c r="F29" s="52">
        <v>2004</v>
      </c>
      <c r="G29" s="5">
        <v>3</v>
      </c>
      <c r="H29" s="77">
        <f>H1-F29</f>
        <v>11</v>
      </c>
      <c r="I29" s="52">
        <v>2004</v>
      </c>
      <c r="J29" s="5">
        <v>3</v>
      </c>
      <c r="K29" s="77">
        <f>K1-I29</f>
        <v>12</v>
      </c>
      <c r="L29" s="52">
        <v>2004</v>
      </c>
      <c r="M29" s="5">
        <v>3</v>
      </c>
      <c r="N29" s="77">
        <f>N1-L29</f>
        <v>16</v>
      </c>
      <c r="O29" s="52">
        <v>2004</v>
      </c>
      <c r="P29" s="5">
        <v>3</v>
      </c>
      <c r="Q29" s="77">
        <f>Q1-O29</f>
        <v>21</v>
      </c>
      <c r="R29" s="129"/>
    </row>
    <row r="30" spans="1:18" s="8" customFormat="1" x14ac:dyDescent="0.25">
      <c r="A30" s="17">
        <v>211</v>
      </c>
      <c r="B30" s="28" t="s">
        <v>84</v>
      </c>
      <c r="C30" s="40">
        <v>1927</v>
      </c>
      <c r="D30" s="40">
        <f>D2-C30</f>
        <v>88</v>
      </c>
      <c r="E30" s="52" t="s">
        <v>13</v>
      </c>
      <c r="F30" s="52">
        <v>2015</v>
      </c>
      <c r="G30" s="5">
        <v>4</v>
      </c>
      <c r="H30" s="77">
        <f>H1-F30</f>
        <v>0</v>
      </c>
      <c r="I30" s="52">
        <v>2015</v>
      </c>
      <c r="J30" s="5">
        <v>4</v>
      </c>
      <c r="K30" s="77">
        <f>K1-I30</f>
        <v>1</v>
      </c>
      <c r="L30" s="52">
        <v>2015</v>
      </c>
      <c r="M30" s="5">
        <v>4</v>
      </c>
      <c r="N30" s="77">
        <f>N1-L30</f>
        <v>5</v>
      </c>
      <c r="O30" s="52">
        <v>2015</v>
      </c>
      <c r="P30" s="5">
        <v>4</v>
      </c>
      <c r="Q30" s="77">
        <f>Q1-O30</f>
        <v>10</v>
      </c>
      <c r="R30" s="6" t="s">
        <v>96</v>
      </c>
    </row>
    <row r="31" spans="1:18" s="8" customFormat="1" x14ac:dyDescent="0.25">
      <c r="A31" s="22">
        <v>499</v>
      </c>
      <c r="B31" s="23" t="s">
        <v>71</v>
      </c>
      <c r="C31" s="16">
        <v>1941</v>
      </c>
      <c r="D31" s="40">
        <f>D2-C31</f>
        <v>74</v>
      </c>
      <c r="E31" s="52" t="s">
        <v>13</v>
      </c>
      <c r="F31" s="52">
        <v>2005</v>
      </c>
      <c r="G31" s="5">
        <v>1</v>
      </c>
      <c r="H31" s="77">
        <f>H1-F31</f>
        <v>10</v>
      </c>
      <c r="I31" s="52">
        <v>2005</v>
      </c>
      <c r="J31" s="5">
        <v>1</v>
      </c>
      <c r="K31" s="77">
        <f>K1-I31</f>
        <v>11</v>
      </c>
      <c r="L31" s="52">
        <v>2005</v>
      </c>
      <c r="M31" s="5">
        <v>1</v>
      </c>
      <c r="N31" s="77">
        <f>N1-L31</f>
        <v>15</v>
      </c>
      <c r="O31" s="52">
        <v>2005</v>
      </c>
      <c r="P31" s="5">
        <v>1</v>
      </c>
      <c r="Q31" s="77">
        <f>Q1-O31</f>
        <v>20</v>
      </c>
      <c r="R31" s="6" t="s">
        <v>96</v>
      </c>
    </row>
    <row r="32" spans="1:18" s="8" customFormat="1" x14ac:dyDescent="0.25">
      <c r="A32" s="20">
        <v>603</v>
      </c>
      <c r="B32" s="21" t="s">
        <v>22</v>
      </c>
      <c r="C32" s="16">
        <v>2002</v>
      </c>
      <c r="D32" s="40">
        <f>D2-C32</f>
        <v>13</v>
      </c>
      <c r="E32" s="19" t="s">
        <v>13</v>
      </c>
      <c r="F32" s="19">
        <v>2001</v>
      </c>
      <c r="G32" s="5">
        <v>2</v>
      </c>
      <c r="H32" s="77">
        <f>H1-F32</f>
        <v>14</v>
      </c>
      <c r="I32" s="19">
        <v>2001</v>
      </c>
      <c r="J32" s="5">
        <v>2</v>
      </c>
      <c r="K32" s="77">
        <f>K1-I32</f>
        <v>15</v>
      </c>
      <c r="L32" s="19">
        <v>2001</v>
      </c>
      <c r="M32" s="5">
        <v>2</v>
      </c>
      <c r="N32" s="77">
        <f>N1-L32</f>
        <v>19</v>
      </c>
      <c r="O32" s="19">
        <v>2001</v>
      </c>
      <c r="P32" s="5">
        <v>2</v>
      </c>
      <c r="Q32" s="77">
        <f>Q1-O32</f>
        <v>24</v>
      </c>
      <c r="R32" s="6" t="s">
        <v>96</v>
      </c>
    </row>
    <row r="33" spans="1:18" s="8" customFormat="1" x14ac:dyDescent="0.25">
      <c r="A33" s="20">
        <v>608</v>
      </c>
      <c r="B33" s="21" t="s">
        <v>25</v>
      </c>
      <c r="C33" s="40">
        <v>1970</v>
      </c>
      <c r="D33" s="40">
        <f>D2-C33</f>
        <v>45</v>
      </c>
      <c r="E33" s="19" t="s">
        <v>13</v>
      </c>
      <c r="F33" s="19">
        <v>2009</v>
      </c>
      <c r="G33" s="5">
        <v>1</v>
      </c>
      <c r="H33" s="77">
        <f>H1-F33</f>
        <v>6</v>
      </c>
      <c r="I33" s="19">
        <v>2009</v>
      </c>
      <c r="J33" s="5">
        <v>1</v>
      </c>
      <c r="K33" s="77">
        <f>K1-I33</f>
        <v>7</v>
      </c>
      <c r="L33" s="19">
        <v>2009</v>
      </c>
      <c r="M33" s="5">
        <v>1</v>
      </c>
      <c r="N33" s="77">
        <f>N1-L33</f>
        <v>11</v>
      </c>
      <c r="O33" s="19">
        <v>2009</v>
      </c>
      <c r="P33" s="5">
        <v>1</v>
      </c>
      <c r="Q33" s="77">
        <f>Q1-O33</f>
        <v>16</v>
      </c>
      <c r="R33" s="6" t="s">
        <v>116</v>
      </c>
    </row>
    <row r="34" spans="1:18" s="8" customFormat="1" x14ac:dyDescent="0.25">
      <c r="A34" s="17">
        <v>609</v>
      </c>
      <c r="B34" s="18" t="s">
        <v>5</v>
      </c>
      <c r="C34" s="40">
        <v>1973</v>
      </c>
      <c r="D34" s="40">
        <f>D2-C34</f>
        <v>42</v>
      </c>
      <c r="E34" s="19" t="s">
        <v>13</v>
      </c>
      <c r="F34" s="19">
        <v>2005</v>
      </c>
      <c r="G34" s="5">
        <v>2</v>
      </c>
      <c r="H34" s="77">
        <f>H1-F34</f>
        <v>10</v>
      </c>
      <c r="I34" s="19">
        <v>2005</v>
      </c>
      <c r="J34" s="5">
        <v>2</v>
      </c>
      <c r="K34" s="77">
        <f>K1-I34</f>
        <v>11</v>
      </c>
      <c r="L34" s="19">
        <v>2005</v>
      </c>
      <c r="M34" s="5">
        <v>2</v>
      </c>
      <c r="N34" s="77">
        <f>N1-L34</f>
        <v>15</v>
      </c>
      <c r="O34" s="19">
        <v>2005</v>
      </c>
      <c r="P34" s="5">
        <v>2</v>
      </c>
      <c r="Q34" s="77">
        <f>Q1-O34</f>
        <v>20</v>
      </c>
      <c r="R34" s="6" t="s">
        <v>96</v>
      </c>
    </row>
    <row r="35" spans="1:18" s="8" customFormat="1" x14ac:dyDescent="0.25">
      <c r="A35" s="20">
        <v>611</v>
      </c>
      <c r="B35" s="21" t="s">
        <v>15</v>
      </c>
      <c r="C35" s="40">
        <v>1964</v>
      </c>
      <c r="D35" s="40">
        <f>D2-C35</f>
        <v>51</v>
      </c>
      <c r="E35" s="19" t="s">
        <v>13</v>
      </c>
      <c r="F35" s="19">
        <v>1987</v>
      </c>
      <c r="G35" s="5">
        <v>2</v>
      </c>
      <c r="H35" s="77">
        <f>H1-F35</f>
        <v>28</v>
      </c>
      <c r="I35" s="19">
        <v>1987</v>
      </c>
      <c r="J35" s="5">
        <v>2</v>
      </c>
      <c r="K35" s="77">
        <f>K1-I35</f>
        <v>29</v>
      </c>
      <c r="L35" s="19">
        <v>1987</v>
      </c>
      <c r="M35" s="5">
        <v>2</v>
      </c>
      <c r="N35" s="77">
        <f>N1-L35</f>
        <v>33</v>
      </c>
      <c r="O35" s="19">
        <v>1987</v>
      </c>
      <c r="P35" s="5">
        <v>2</v>
      </c>
      <c r="Q35" s="77">
        <f>Q1-O35</f>
        <v>38</v>
      </c>
      <c r="R35" s="6" t="s">
        <v>96</v>
      </c>
    </row>
    <row r="36" spans="1:18" s="8" customFormat="1" x14ac:dyDescent="0.25">
      <c r="A36" s="109">
        <v>612</v>
      </c>
      <c r="B36" s="111" t="s">
        <v>10</v>
      </c>
      <c r="C36" s="113">
        <v>1971</v>
      </c>
      <c r="D36" s="113">
        <f>D2-C36</f>
        <v>44</v>
      </c>
      <c r="E36" s="113" t="s">
        <v>13</v>
      </c>
      <c r="F36" s="19">
        <v>1989</v>
      </c>
      <c r="G36" s="5">
        <v>1</v>
      </c>
      <c r="H36" s="77">
        <f>H1-F36</f>
        <v>26</v>
      </c>
      <c r="I36" s="19">
        <v>1989</v>
      </c>
      <c r="J36" s="5">
        <v>1</v>
      </c>
      <c r="K36" s="77">
        <f>K1-I36</f>
        <v>27</v>
      </c>
      <c r="L36" s="19">
        <v>1989</v>
      </c>
      <c r="M36" s="5">
        <v>1</v>
      </c>
      <c r="N36" s="77">
        <f>N1-L36</f>
        <v>31</v>
      </c>
      <c r="O36" s="19">
        <v>1989</v>
      </c>
      <c r="P36" s="5">
        <v>1</v>
      </c>
      <c r="Q36" s="77">
        <f>Q1-O36</f>
        <v>36</v>
      </c>
      <c r="R36" s="128" t="s">
        <v>96</v>
      </c>
    </row>
    <row r="37" spans="1:18" s="8" customFormat="1" x14ac:dyDescent="0.25">
      <c r="A37" s="110"/>
      <c r="B37" s="112"/>
      <c r="C37" s="114"/>
      <c r="D37" s="114"/>
      <c r="E37" s="114"/>
      <c r="F37" s="19">
        <v>1999</v>
      </c>
      <c r="G37" s="5">
        <v>2</v>
      </c>
      <c r="H37" s="77">
        <f>H1-F37</f>
        <v>16</v>
      </c>
      <c r="I37" s="19">
        <v>1999</v>
      </c>
      <c r="J37" s="5">
        <v>2</v>
      </c>
      <c r="K37" s="77">
        <f>K1-I37</f>
        <v>17</v>
      </c>
      <c r="L37" s="19">
        <v>1999</v>
      </c>
      <c r="M37" s="5">
        <v>2</v>
      </c>
      <c r="N37" s="77">
        <f>N1-L37</f>
        <v>21</v>
      </c>
      <c r="O37" s="19">
        <v>1999</v>
      </c>
      <c r="P37" s="5">
        <v>2</v>
      </c>
      <c r="Q37" s="77">
        <f>Q1-O37</f>
        <v>26</v>
      </c>
      <c r="R37" s="129"/>
    </row>
    <row r="38" spans="1:18" s="8" customFormat="1" x14ac:dyDescent="0.25">
      <c r="A38" s="20">
        <v>629</v>
      </c>
      <c r="B38" s="21" t="s">
        <v>18</v>
      </c>
      <c r="C38" s="40">
        <v>1989</v>
      </c>
      <c r="D38" s="40">
        <f>D2-C38</f>
        <v>26</v>
      </c>
      <c r="E38" s="19" t="s">
        <v>13</v>
      </c>
      <c r="F38" s="19">
        <v>1988</v>
      </c>
      <c r="G38" s="5">
        <v>2</v>
      </c>
      <c r="H38" s="77">
        <f>H1-F38</f>
        <v>27</v>
      </c>
      <c r="I38" s="19">
        <v>1988</v>
      </c>
      <c r="J38" s="5">
        <v>2</v>
      </c>
      <c r="K38" s="77">
        <f>K1-I38</f>
        <v>28</v>
      </c>
      <c r="L38" s="19">
        <v>1988</v>
      </c>
      <c r="M38" s="5">
        <v>2</v>
      </c>
      <c r="N38" s="77">
        <f>N1-L38</f>
        <v>32</v>
      </c>
      <c r="O38" s="19">
        <v>1988</v>
      </c>
      <c r="P38" s="5">
        <v>2</v>
      </c>
      <c r="Q38" s="77">
        <f>Q1-O38</f>
        <v>37</v>
      </c>
      <c r="R38" s="6" t="s">
        <v>96</v>
      </c>
    </row>
    <row r="39" spans="1:18" s="8" customFormat="1" x14ac:dyDescent="0.25">
      <c r="A39" s="20">
        <v>637</v>
      </c>
      <c r="B39" s="21" t="s">
        <v>6</v>
      </c>
      <c r="C39" s="40">
        <v>1980</v>
      </c>
      <c r="D39" s="40">
        <f>D2-C39</f>
        <v>35</v>
      </c>
      <c r="E39" s="19" t="s">
        <v>13</v>
      </c>
      <c r="F39" s="19">
        <v>1996</v>
      </c>
      <c r="G39" s="5">
        <v>2</v>
      </c>
      <c r="H39" s="77">
        <f>H1-F39</f>
        <v>19</v>
      </c>
      <c r="I39" s="19">
        <v>1996</v>
      </c>
      <c r="J39" s="5">
        <v>2</v>
      </c>
      <c r="K39" s="77">
        <f>K1-I39</f>
        <v>20</v>
      </c>
      <c r="L39" s="19">
        <v>1996</v>
      </c>
      <c r="M39" s="5">
        <v>2</v>
      </c>
      <c r="N39" s="77">
        <f>N1-L39</f>
        <v>24</v>
      </c>
      <c r="O39" s="19">
        <v>1996</v>
      </c>
      <c r="P39" s="5">
        <v>2</v>
      </c>
      <c r="Q39" s="77">
        <f>Q1-O39</f>
        <v>29</v>
      </c>
      <c r="R39" s="6" t="s">
        <v>96</v>
      </c>
    </row>
    <row r="40" spans="1:18" s="8" customFormat="1" x14ac:dyDescent="0.25">
      <c r="A40" s="29"/>
      <c r="B40" s="67" t="s">
        <v>78</v>
      </c>
      <c r="C40" s="64"/>
      <c r="D40" s="71"/>
      <c r="E40" s="10"/>
      <c r="F40" s="10"/>
      <c r="G40" s="61"/>
      <c r="H40" s="80"/>
      <c r="I40" s="10"/>
      <c r="J40" s="73"/>
      <c r="K40" s="80"/>
      <c r="L40" s="10"/>
      <c r="M40" s="73"/>
      <c r="N40" s="80"/>
      <c r="O40" s="10"/>
      <c r="P40" s="73"/>
      <c r="Q40" s="80"/>
    </row>
    <row r="41" spans="1:18" s="8" customFormat="1" x14ac:dyDescent="0.25">
      <c r="A41" s="22">
        <v>1</v>
      </c>
      <c r="B41" s="23" t="s">
        <v>21</v>
      </c>
      <c r="C41" s="16">
        <v>1896</v>
      </c>
      <c r="D41" s="16">
        <f>D2-C41</f>
        <v>119</v>
      </c>
      <c r="E41" s="52" t="s">
        <v>14</v>
      </c>
      <c r="F41" s="52">
        <v>1995</v>
      </c>
      <c r="G41" s="5">
        <v>3</v>
      </c>
      <c r="H41" s="77">
        <f>H1-F41</f>
        <v>20</v>
      </c>
      <c r="I41" s="52">
        <v>1995</v>
      </c>
      <c r="J41" s="5">
        <v>3</v>
      </c>
      <c r="K41" s="77">
        <f>K1-I41</f>
        <v>21</v>
      </c>
      <c r="L41" s="52">
        <v>1995</v>
      </c>
      <c r="M41" s="5">
        <v>3</v>
      </c>
      <c r="N41" s="77">
        <f>N1-L41</f>
        <v>25</v>
      </c>
      <c r="O41" s="52">
        <v>1995</v>
      </c>
      <c r="P41" s="5">
        <v>3</v>
      </c>
      <c r="Q41" s="77">
        <f>Q1-O41</f>
        <v>30</v>
      </c>
      <c r="R41" s="6" t="s">
        <v>96</v>
      </c>
    </row>
    <row r="42" spans="1:18" s="8" customFormat="1" x14ac:dyDescent="0.25">
      <c r="A42" s="20">
        <v>140</v>
      </c>
      <c r="B42" s="21" t="s">
        <v>8</v>
      </c>
      <c r="C42" s="16">
        <v>1960</v>
      </c>
      <c r="D42" s="40">
        <f>D2-C42</f>
        <v>55</v>
      </c>
      <c r="E42" s="19" t="s">
        <v>14</v>
      </c>
      <c r="F42" s="19">
        <v>1997</v>
      </c>
      <c r="G42" s="5">
        <v>2</v>
      </c>
      <c r="H42" s="77">
        <f>H1-F42</f>
        <v>18</v>
      </c>
      <c r="I42" s="19">
        <v>1997</v>
      </c>
      <c r="J42" s="5">
        <v>2</v>
      </c>
      <c r="K42" s="77">
        <f>K1-I42</f>
        <v>19</v>
      </c>
      <c r="L42" s="19">
        <v>1997</v>
      </c>
      <c r="M42" s="5">
        <v>2</v>
      </c>
      <c r="N42" s="77">
        <f>N1-L42</f>
        <v>23</v>
      </c>
      <c r="O42" s="19">
        <v>1997</v>
      </c>
      <c r="P42" s="5">
        <v>2</v>
      </c>
      <c r="Q42" s="77">
        <f>Q1-O42</f>
        <v>28</v>
      </c>
      <c r="R42" s="6" t="s">
        <v>96</v>
      </c>
    </row>
    <row r="43" spans="1:18" s="8" customFormat="1" x14ac:dyDescent="0.25">
      <c r="A43" s="22">
        <v>156</v>
      </c>
      <c r="B43" s="23" t="s">
        <v>27</v>
      </c>
      <c r="C43" s="69">
        <v>1902</v>
      </c>
      <c r="D43" s="40">
        <f>D2-C43</f>
        <v>113</v>
      </c>
      <c r="E43" s="52" t="s">
        <v>14</v>
      </c>
      <c r="F43" s="52">
        <v>2015</v>
      </c>
      <c r="G43" s="5">
        <v>1</v>
      </c>
      <c r="H43" s="77">
        <f>H1-F43</f>
        <v>0</v>
      </c>
      <c r="I43" s="52">
        <v>2015</v>
      </c>
      <c r="J43" s="5">
        <v>1</v>
      </c>
      <c r="K43" s="77">
        <f>K1-I43</f>
        <v>1</v>
      </c>
      <c r="L43" s="52">
        <v>2015</v>
      </c>
      <c r="M43" s="5">
        <v>1</v>
      </c>
      <c r="N43" s="77">
        <f>N1-L43</f>
        <v>5</v>
      </c>
      <c r="O43" s="52">
        <v>2015</v>
      </c>
      <c r="P43" s="5">
        <v>1</v>
      </c>
      <c r="Q43" s="77">
        <f>Q1-O43</f>
        <v>10</v>
      </c>
      <c r="R43" s="6" t="s">
        <v>96</v>
      </c>
    </row>
    <row r="44" spans="1:18" s="8" customFormat="1" x14ac:dyDescent="0.25">
      <c r="A44" s="20">
        <v>189</v>
      </c>
      <c r="B44" s="21" t="s">
        <v>16</v>
      </c>
      <c r="C44" s="16">
        <v>1921</v>
      </c>
      <c r="D44" s="16">
        <f>D2-C44</f>
        <v>94</v>
      </c>
      <c r="E44" s="52" t="s">
        <v>14</v>
      </c>
      <c r="F44" s="52">
        <v>2012</v>
      </c>
      <c r="G44" s="5">
        <v>1</v>
      </c>
      <c r="H44" s="77">
        <f>H1-F44</f>
        <v>3</v>
      </c>
      <c r="I44" s="52">
        <v>2012</v>
      </c>
      <c r="J44" s="5">
        <v>1</v>
      </c>
      <c r="K44" s="77">
        <f>K1-I44</f>
        <v>4</v>
      </c>
      <c r="L44" s="52">
        <v>2012</v>
      </c>
      <c r="M44" s="5">
        <v>1</v>
      </c>
      <c r="N44" s="77">
        <f>N1-L44</f>
        <v>8</v>
      </c>
      <c r="O44" s="52">
        <v>2012</v>
      </c>
      <c r="P44" s="5">
        <v>1</v>
      </c>
      <c r="Q44" s="77">
        <f>Q1-O44</f>
        <v>13</v>
      </c>
      <c r="R44" s="6" t="s">
        <v>96</v>
      </c>
    </row>
    <row r="45" spans="1:18" s="8" customFormat="1" x14ac:dyDescent="0.25">
      <c r="A45" s="124">
        <v>525</v>
      </c>
      <c r="B45" s="111" t="s">
        <v>67</v>
      </c>
      <c r="C45" s="126">
        <v>1982</v>
      </c>
      <c r="D45" s="113">
        <f>D2-C45</f>
        <v>33</v>
      </c>
      <c r="E45" s="113" t="s">
        <v>14</v>
      </c>
      <c r="F45" s="52">
        <v>1995</v>
      </c>
      <c r="G45" s="5">
        <v>1</v>
      </c>
      <c r="H45" s="77">
        <f>H1-F45</f>
        <v>20</v>
      </c>
      <c r="I45" s="52">
        <v>1995</v>
      </c>
      <c r="J45" s="5">
        <v>1</v>
      </c>
      <c r="K45" s="77">
        <f>K1-I45</f>
        <v>21</v>
      </c>
      <c r="L45" s="52">
        <v>1995</v>
      </c>
      <c r="M45" s="5">
        <v>1</v>
      </c>
      <c r="N45" s="77">
        <f>N1-L45</f>
        <v>25</v>
      </c>
      <c r="O45" s="52">
        <v>1995</v>
      </c>
      <c r="P45" s="5">
        <v>1</v>
      </c>
      <c r="Q45" s="77">
        <f>Q1-O45</f>
        <v>30</v>
      </c>
      <c r="R45" s="128" t="s">
        <v>96</v>
      </c>
    </row>
    <row r="46" spans="1:18" s="8" customFormat="1" x14ac:dyDescent="0.25">
      <c r="A46" s="125"/>
      <c r="B46" s="112"/>
      <c r="C46" s="126"/>
      <c r="D46" s="114"/>
      <c r="E46" s="114"/>
      <c r="F46" s="52">
        <v>2001</v>
      </c>
      <c r="G46" s="5">
        <v>2</v>
      </c>
      <c r="H46" s="77">
        <f>H1-F46</f>
        <v>14</v>
      </c>
      <c r="I46" s="52">
        <v>2001</v>
      </c>
      <c r="J46" s="5">
        <v>2</v>
      </c>
      <c r="K46" s="77">
        <f>K1-I46</f>
        <v>15</v>
      </c>
      <c r="L46" s="52">
        <v>2001</v>
      </c>
      <c r="M46" s="5">
        <v>2</v>
      </c>
      <c r="N46" s="77">
        <f>N1-L46</f>
        <v>19</v>
      </c>
      <c r="O46" s="52">
        <v>2001</v>
      </c>
      <c r="P46" s="5">
        <v>2</v>
      </c>
      <c r="Q46" s="77">
        <f>Q1-O46</f>
        <v>24</v>
      </c>
      <c r="R46" s="129"/>
    </row>
    <row r="47" spans="1:18" s="8" customFormat="1" x14ac:dyDescent="0.25">
      <c r="A47" s="22">
        <v>556</v>
      </c>
      <c r="B47" s="27" t="s">
        <v>86</v>
      </c>
      <c r="C47" s="69">
        <v>1975</v>
      </c>
      <c r="D47" s="40">
        <f>D2-C47</f>
        <v>40</v>
      </c>
      <c r="E47" s="52" t="s">
        <v>14</v>
      </c>
      <c r="F47" s="52">
        <v>2014</v>
      </c>
      <c r="G47" s="5">
        <v>3</v>
      </c>
      <c r="H47" s="77">
        <f>H1-F47</f>
        <v>1</v>
      </c>
      <c r="I47" s="52">
        <v>2014</v>
      </c>
      <c r="J47" s="5">
        <v>3</v>
      </c>
      <c r="K47" s="77">
        <f>K1-I47</f>
        <v>2</v>
      </c>
      <c r="L47" s="52">
        <v>2014</v>
      </c>
      <c r="M47" s="5">
        <v>3</v>
      </c>
      <c r="N47" s="77">
        <f>N1-L47</f>
        <v>6</v>
      </c>
      <c r="O47" s="52">
        <v>2014</v>
      </c>
      <c r="P47" s="5">
        <v>3</v>
      </c>
      <c r="Q47" s="77">
        <f>Q1-O47</f>
        <v>11</v>
      </c>
      <c r="R47" s="6" t="s">
        <v>96</v>
      </c>
    </row>
    <row r="48" spans="1:18" s="8" customFormat="1" x14ac:dyDescent="0.25">
      <c r="A48" s="20">
        <v>591</v>
      </c>
      <c r="B48" s="21" t="s">
        <v>51</v>
      </c>
      <c r="C48" s="16">
        <v>1979</v>
      </c>
      <c r="D48" s="16">
        <f>D2-C48</f>
        <v>36</v>
      </c>
      <c r="E48" s="52" t="s">
        <v>14</v>
      </c>
      <c r="F48" s="52"/>
      <c r="G48" s="5"/>
      <c r="H48" s="77">
        <f>H1-F48</f>
        <v>2015</v>
      </c>
      <c r="I48" s="52"/>
      <c r="J48" s="5"/>
      <c r="K48" s="77">
        <f>K1-I48</f>
        <v>2016</v>
      </c>
      <c r="L48" s="52"/>
      <c r="M48" s="5"/>
      <c r="N48" s="77">
        <f>N1-L48</f>
        <v>2020</v>
      </c>
      <c r="O48" s="52"/>
      <c r="P48" s="5"/>
      <c r="Q48" s="77">
        <f>Q1-O48</f>
        <v>2025</v>
      </c>
      <c r="R48" s="6" t="s">
        <v>96</v>
      </c>
    </row>
    <row r="49" spans="1:26" s="8" customFormat="1" x14ac:dyDescent="0.25">
      <c r="A49" s="29"/>
      <c r="B49" s="68" t="s">
        <v>53</v>
      </c>
      <c r="C49" s="70"/>
      <c r="D49" s="71"/>
      <c r="E49" s="10"/>
      <c r="F49" s="10"/>
      <c r="H49" s="79"/>
      <c r="I49" s="10"/>
      <c r="K49" s="79"/>
      <c r="L49" s="10"/>
      <c r="N49" s="79"/>
      <c r="O49" s="10"/>
      <c r="Q49" s="79"/>
    </row>
    <row r="50" spans="1:26" s="8" customFormat="1" x14ac:dyDescent="0.25">
      <c r="A50" s="22">
        <v>62</v>
      </c>
      <c r="B50" s="23" t="s">
        <v>33</v>
      </c>
      <c r="C50" s="63">
        <v>1995</v>
      </c>
      <c r="D50" s="16">
        <f>D2-C50</f>
        <v>20</v>
      </c>
      <c r="E50" s="52" t="s">
        <v>30</v>
      </c>
      <c r="F50" s="52">
        <v>1995</v>
      </c>
      <c r="G50" s="5">
        <v>2</v>
      </c>
      <c r="H50" s="77">
        <f>H1-F50</f>
        <v>20</v>
      </c>
      <c r="I50" s="52">
        <v>1995</v>
      </c>
      <c r="J50" s="5">
        <v>2</v>
      </c>
      <c r="K50" s="77">
        <f>K1-I50</f>
        <v>21</v>
      </c>
      <c r="L50" s="52">
        <v>1995</v>
      </c>
      <c r="M50" s="5">
        <v>2</v>
      </c>
      <c r="N50" s="77">
        <f>N1-L50</f>
        <v>25</v>
      </c>
      <c r="O50" s="52">
        <v>1995</v>
      </c>
      <c r="P50" s="5">
        <v>2</v>
      </c>
      <c r="Q50" s="77">
        <f>Q1-O50</f>
        <v>30</v>
      </c>
      <c r="R50" s="6" t="s">
        <v>96</v>
      </c>
    </row>
    <row r="51" spans="1:26" s="8" customFormat="1" x14ac:dyDescent="0.25">
      <c r="A51" s="22">
        <v>82</v>
      </c>
      <c r="B51" s="23" t="s">
        <v>41</v>
      </c>
      <c r="C51" s="16">
        <v>2002</v>
      </c>
      <c r="D51" s="40">
        <f>D2-C51</f>
        <v>13</v>
      </c>
      <c r="E51" s="52" t="s">
        <v>30</v>
      </c>
      <c r="F51" s="52">
        <v>2002</v>
      </c>
      <c r="G51" s="5">
        <v>1</v>
      </c>
      <c r="H51" s="77">
        <f>H1-F51</f>
        <v>13</v>
      </c>
      <c r="I51" s="52">
        <v>2002</v>
      </c>
      <c r="J51" s="5">
        <v>1</v>
      </c>
      <c r="K51" s="77">
        <f>K1-I51</f>
        <v>14</v>
      </c>
      <c r="L51" s="52">
        <v>2002</v>
      </c>
      <c r="M51" s="5">
        <v>1</v>
      </c>
      <c r="N51" s="77">
        <f>N1-L51</f>
        <v>18</v>
      </c>
      <c r="O51" s="52">
        <v>2002</v>
      </c>
      <c r="P51" s="5">
        <v>1</v>
      </c>
      <c r="Q51" s="77">
        <f>Q1-O51</f>
        <v>23</v>
      </c>
      <c r="R51" s="6" t="s">
        <v>96</v>
      </c>
    </row>
    <row r="52" spans="1:26" s="8" customFormat="1" x14ac:dyDescent="0.25">
      <c r="A52" s="20">
        <v>193</v>
      </c>
      <c r="B52" s="21" t="s">
        <v>36</v>
      </c>
      <c r="C52" s="16">
        <v>1915</v>
      </c>
      <c r="D52" s="40">
        <f>D2-C52</f>
        <v>100</v>
      </c>
      <c r="E52" s="52" t="s">
        <v>30</v>
      </c>
      <c r="F52" s="52">
        <v>2014</v>
      </c>
      <c r="G52" s="5">
        <v>1</v>
      </c>
      <c r="H52" s="77">
        <f>H1-F52</f>
        <v>1</v>
      </c>
      <c r="I52" s="52">
        <v>2014</v>
      </c>
      <c r="J52" s="5">
        <v>1</v>
      </c>
      <c r="K52" s="77">
        <f>K1-I52</f>
        <v>2</v>
      </c>
      <c r="L52" s="52">
        <v>2014</v>
      </c>
      <c r="M52" s="5">
        <v>1</v>
      </c>
      <c r="N52" s="77">
        <f>N1-L52</f>
        <v>6</v>
      </c>
      <c r="O52" s="52">
        <v>2014</v>
      </c>
      <c r="P52" s="5">
        <v>1</v>
      </c>
      <c r="Q52" s="77">
        <f>Q1-O52</f>
        <v>11</v>
      </c>
      <c r="R52" s="6" t="s">
        <v>96</v>
      </c>
    </row>
    <row r="53" spans="1:26" s="8" customFormat="1" x14ac:dyDescent="0.25">
      <c r="A53" s="29"/>
      <c r="B53" s="48" t="s">
        <v>79</v>
      </c>
      <c r="C53" s="70"/>
      <c r="D53" s="71"/>
      <c r="E53" s="10"/>
      <c r="F53" s="10"/>
      <c r="G53" s="61"/>
      <c r="H53" s="80"/>
      <c r="I53" s="10"/>
      <c r="J53" s="73"/>
      <c r="K53" s="80"/>
      <c r="L53" s="10"/>
      <c r="M53" s="73"/>
      <c r="N53" s="80"/>
      <c r="O53" s="10"/>
      <c r="P53" s="73"/>
      <c r="Q53" s="80"/>
    </row>
    <row r="54" spans="1:26" s="8" customFormat="1" x14ac:dyDescent="0.25">
      <c r="A54" s="20">
        <v>507</v>
      </c>
      <c r="B54" s="21" t="s">
        <v>46</v>
      </c>
      <c r="C54" s="16">
        <v>1996</v>
      </c>
      <c r="D54" s="16">
        <f>D2-C54</f>
        <v>19</v>
      </c>
      <c r="E54" s="52" t="s">
        <v>43</v>
      </c>
      <c r="F54" s="52">
        <v>1995</v>
      </c>
      <c r="G54" s="5">
        <v>1</v>
      </c>
      <c r="H54" s="77">
        <f>H1-F54</f>
        <v>20</v>
      </c>
      <c r="I54" s="52">
        <v>1995</v>
      </c>
      <c r="J54" s="5">
        <v>1</v>
      </c>
      <c r="K54" s="77">
        <f>K1-I54</f>
        <v>21</v>
      </c>
      <c r="L54" s="52">
        <v>1995</v>
      </c>
      <c r="M54" s="5">
        <v>1</v>
      </c>
      <c r="N54" s="77">
        <f>N1-L54</f>
        <v>25</v>
      </c>
      <c r="O54" s="52">
        <v>1995</v>
      </c>
      <c r="P54" s="5">
        <v>1</v>
      </c>
      <c r="Q54" s="77">
        <f>Q1-O54</f>
        <v>30</v>
      </c>
      <c r="R54" s="6" t="s">
        <v>96</v>
      </c>
    </row>
    <row r="55" spans="1:26" s="8" customFormat="1" x14ac:dyDescent="0.25">
      <c r="A55" s="29"/>
      <c r="B55" s="50" t="s">
        <v>87</v>
      </c>
      <c r="C55" s="70"/>
      <c r="D55" s="71"/>
      <c r="E55" s="10"/>
      <c r="F55" s="10"/>
      <c r="H55" s="79"/>
      <c r="I55" s="10"/>
      <c r="K55" s="79"/>
      <c r="L55" s="10"/>
      <c r="N55" s="79"/>
      <c r="O55" s="10"/>
      <c r="Q55" s="79"/>
    </row>
    <row r="56" spans="1:26" s="8" customFormat="1" x14ac:dyDescent="0.25">
      <c r="A56" s="20">
        <v>80</v>
      </c>
      <c r="B56" s="21" t="s">
        <v>54</v>
      </c>
      <c r="C56" s="16">
        <v>1967</v>
      </c>
      <c r="D56" s="16">
        <f>D2-C56</f>
        <v>48</v>
      </c>
      <c r="E56" s="52" t="s">
        <v>42</v>
      </c>
      <c r="F56" s="52">
        <v>1992</v>
      </c>
      <c r="G56" s="5">
        <v>1</v>
      </c>
      <c r="H56" s="77">
        <f>H1-F56</f>
        <v>23</v>
      </c>
      <c r="I56" s="52">
        <v>1992</v>
      </c>
      <c r="J56" s="5">
        <v>1</v>
      </c>
      <c r="K56" s="77">
        <f>K1-I56</f>
        <v>24</v>
      </c>
      <c r="L56" s="52">
        <v>1992</v>
      </c>
      <c r="M56" s="5">
        <v>1</v>
      </c>
      <c r="N56" s="77">
        <f>N1-L56</f>
        <v>28</v>
      </c>
      <c r="O56" s="52">
        <v>1992</v>
      </c>
      <c r="P56" s="5">
        <v>1</v>
      </c>
      <c r="Q56" s="77">
        <f>Q1-O56</f>
        <v>33</v>
      </c>
      <c r="R56" s="6" t="s">
        <v>96</v>
      </c>
    </row>
    <row r="58" spans="1:26" ht="28.5" x14ac:dyDescent="0.45">
      <c r="A58" s="99" t="s">
        <v>139</v>
      </c>
      <c r="B58" s="99"/>
      <c r="C58" s="99"/>
      <c r="D58" s="99"/>
      <c r="E58" s="99"/>
      <c r="F58" s="99"/>
      <c r="G58" s="99"/>
    </row>
    <row r="60" spans="1:26" s="85" customFormat="1" ht="30.75" customHeight="1" x14ac:dyDescent="0.25">
      <c r="B60" s="100" t="s">
        <v>130</v>
      </c>
      <c r="C60" s="101"/>
      <c r="D60" s="127" t="s">
        <v>134</v>
      </c>
      <c r="E60" s="127"/>
      <c r="F60" s="101"/>
      <c r="G60" s="102" t="s">
        <v>128</v>
      </c>
      <c r="H60" s="101"/>
      <c r="I60" s="102" t="s">
        <v>117</v>
      </c>
      <c r="T60" s="9"/>
    </row>
    <row r="61" spans="1:26" x14ac:dyDescent="0.25">
      <c r="B61" s="103" t="s">
        <v>124</v>
      </c>
      <c r="C61" s="104"/>
      <c r="D61" s="5">
        <v>5</v>
      </c>
      <c r="E61" s="104"/>
      <c r="F61" s="104"/>
      <c r="G61" s="104">
        <f>SUM(G5,G8,G17,G26,G27,G30,G33,G43,G44,G47,G52,G28)</f>
        <v>27</v>
      </c>
      <c r="H61" s="104"/>
      <c r="I61" s="105">
        <f>G61/G66</f>
        <v>0.34615384615384615</v>
      </c>
      <c r="U61" s="7"/>
      <c r="V61" s="7"/>
      <c r="W61" s="7"/>
      <c r="X61" s="7"/>
      <c r="Y61" s="7"/>
      <c r="Z61" s="7"/>
    </row>
    <row r="62" spans="1:26" x14ac:dyDescent="0.25">
      <c r="B62" s="103" t="s">
        <v>123</v>
      </c>
      <c r="C62" s="104"/>
      <c r="D62" s="5">
        <v>12</v>
      </c>
      <c r="E62" s="104"/>
      <c r="F62" s="104"/>
      <c r="G62" s="104">
        <f>SUM(G12,G18,G20,G31,G32,G34,G46,G51,G29)</f>
        <v>15</v>
      </c>
      <c r="H62" s="104"/>
      <c r="I62" s="105">
        <f>G62/G66</f>
        <v>0.19230769230769232</v>
      </c>
      <c r="U62" s="81"/>
      <c r="V62" s="81"/>
      <c r="W62" s="81"/>
      <c r="X62" s="81"/>
      <c r="Y62" s="81"/>
      <c r="Z62" s="81"/>
    </row>
    <row r="63" spans="1:26" x14ac:dyDescent="0.25">
      <c r="B63" s="103" t="s">
        <v>125</v>
      </c>
      <c r="C63" s="104"/>
      <c r="D63" s="5">
        <v>17</v>
      </c>
      <c r="E63" s="104"/>
      <c r="F63" s="104"/>
      <c r="G63" s="104">
        <f>SUM(G6,G10,G15,G16,G19,G21,G22,G37,G39,G42)</f>
        <v>15</v>
      </c>
      <c r="H63" s="104"/>
      <c r="I63" s="105">
        <f>G63/G66</f>
        <v>0.19230769230769232</v>
      </c>
      <c r="U63" s="7"/>
      <c r="V63" s="7"/>
      <c r="W63" s="7"/>
      <c r="X63" s="7"/>
      <c r="Y63" s="82"/>
      <c r="Z63" s="7"/>
    </row>
    <row r="64" spans="1:26" x14ac:dyDescent="0.25">
      <c r="B64" s="103" t="s">
        <v>126</v>
      </c>
      <c r="C64" s="104"/>
      <c r="D64" s="5">
        <v>22</v>
      </c>
      <c r="E64" s="104"/>
      <c r="F64" s="104"/>
      <c r="G64" s="104">
        <f>SUM(G7,G9,G11,G13,G14,G24,G25,G35,G36,G38,G41,G45,G50,G54,G56)</f>
        <v>21</v>
      </c>
      <c r="H64" s="104"/>
      <c r="I64" s="105">
        <f>G64/G66</f>
        <v>0.26923076923076922</v>
      </c>
      <c r="U64" s="7"/>
      <c r="V64" s="7"/>
      <c r="W64" s="7"/>
      <c r="X64" s="7"/>
      <c r="Y64" s="82"/>
      <c r="Z64" s="7"/>
    </row>
    <row r="65" spans="2:26" x14ac:dyDescent="0.25">
      <c r="B65" s="103" t="s">
        <v>127</v>
      </c>
      <c r="C65" s="104"/>
      <c r="D65" s="5">
        <v>35</v>
      </c>
      <c r="E65" s="104"/>
      <c r="F65" s="104"/>
      <c r="G65" s="104">
        <v>0</v>
      </c>
      <c r="H65" s="104"/>
      <c r="I65" s="105">
        <f>G65/G66</f>
        <v>0</v>
      </c>
      <c r="U65" s="7"/>
      <c r="V65" s="7"/>
      <c r="W65" s="7"/>
      <c r="X65" s="7"/>
      <c r="Y65" s="82"/>
      <c r="Z65" s="82"/>
    </row>
    <row r="66" spans="2:26" x14ac:dyDescent="0.25">
      <c r="B66" s="106" t="s">
        <v>129</v>
      </c>
      <c r="C66" s="104"/>
      <c r="D66" s="104"/>
      <c r="E66" s="104"/>
      <c r="F66" s="104"/>
      <c r="G66" s="104">
        <f>SUM(G61:G65)</f>
        <v>78</v>
      </c>
      <c r="H66" s="104"/>
      <c r="I66" s="104"/>
      <c r="U66" s="7"/>
      <c r="V66" s="7"/>
      <c r="W66" s="7"/>
      <c r="X66" s="7"/>
      <c r="Y66" s="82"/>
      <c r="Z66" s="7"/>
    </row>
    <row r="67" spans="2:26" ht="15.75" thickBot="1" x14ac:dyDescent="0.3">
      <c r="B67" s="138"/>
      <c r="C67" s="138"/>
      <c r="D67" s="138"/>
      <c r="E67" s="138"/>
      <c r="F67" s="138"/>
      <c r="G67" s="138"/>
      <c r="H67" s="138"/>
      <c r="I67" s="138"/>
      <c r="U67" s="7"/>
      <c r="V67" s="7"/>
      <c r="W67" s="7"/>
      <c r="X67" s="7"/>
      <c r="Y67" s="7"/>
      <c r="Z67" s="7"/>
    </row>
    <row r="68" spans="2:26" s="85" customFormat="1" ht="30" x14ac:dyDescent="0.25">
      <c r="B68" s="134" t="s">
        <v>131</v>
      </c>
      <c r="C68" s="135"/>
      <c r="D68" s="136" t="s">
        <v>134</v>
      </c>
      <c r="E68" s="136"/>
      <c r="F68" s="135"/>
      <c r="G68" s="137" t="s">
        <v>128</v>
      </c>
      <c r="H68" s="135"/>
      <c r="I68" s="137" t="s">
        <v>117</v>
      </c>
      <c r="T68" s="9"/>
      <c r="U68" s="81"/>
      <c r="V68" s="81"/>
      <c r="W68" s="81"/>
      <c r="X68" s="81"/>
      <c r="Y68" s="81"/>
      <c r="Z68" s="81"/>
    </row>
    <row r="69" spans="2:26" x14ac:dyDescent="0.25">
      <c r="B69" s="103" t="s">
        <v>124</v>
      </c>
      <c r="C69" s="104"/>
      <c r="D69" s="5">
        <v>5</v>
      </c>
      <c r="E69" s="104"/>
      <c r="F69" s="104"/>
      <c r="G69" s="104">
        <f>SUM(J5,J8,J17,J26,J27,J30,J33,J43,J44,J47,J52,J28)</f>
        <v>27</v>
      </c>
      <c r="H69" s="104"/>
      <c r="I69" s="105">
        <f>G69/G74</f>
        <v>0.34615384615384615</v>
      </c>
      <c r="U69" s="7"/>
      <c r="V69" s="7"/>
      <c r="W69" s="7"/>
      <c r="X69" s="81"/>
      <c r="Y69" s="82"/>
      <c r="Z69" s="7"/>
    </row>
    <row r="70" spans="2:26" x14ac:dyDescent="0.25">
      <c r="B70" s="103" t="s">
        <v>123</v>
      </c>
      <c r="C70" s="104"/>
      <c r="D70" s="5">
        <v>12</v>
      </c>
      <c r="E70" s="104"/>
      <c r="F70" s="104"/>
      <c r="G70" s="104">
        <f>SUM(J12,J18,J20,J31,J34,J51,J29)</f>
        <v>11</v>
      </c>
      <c r="H70" s="104"/>
      <c r="I70" s="105">
        <f>G70/G74</f>
        <v>0.14102564102564102</v>
      </c>
      <c r="U70" s="9"/>
      <c r="V70" s="9"/>
      <c r="W70" s="9"/>
      <c r="X70" s="8"/>
      <c r="Y70" s="62"/>
      <c r="Z70" s="9"/>
    </row>
    <row r="71" spans="2:26" x14ac:dyDescent="0.25">
      <c r="B71" s="103" t="s">
        <v>125</v>
      </c>
      <c r="C71" s="104"/>
      <c r="D71" s="5">
        <v>17</v>
      </c>
      <c r="E71" s="104"/>
      <c r="F71" s="104"/>
      <c r="G71" s="104">
        <f>SUM(J10,J15,J16,J19,J22,J32,J37,J42,J46)</f>
        <v>13</v>
      </c>
      <c r="H71" s="104"/>
      <c r="I71" s="105">
        <f>G71/G74</f>
        <v>0.16666666666666666</v>
      </c>
      <c r="U71" s="8"/>
      <c r="V71" s="8"/>
      <c r="W71" s="8"/>
      <c r="X71" s="8"/>
      <c r="Y71" s="56"/>
      <c r="Z71" s="56"/>
    </row>
    <row r="72" spans="2:26" x14ac:dyDescent="0.25">
      <c r="B72" s="103" t="s">
        <v>126</v>
      </c>
      <c r="C72" s="104"/>
      <c r="D72" s="5">
        <v>22</v>
      </c>
      <c r="E72" s="104"/>
      <c r="F72" s="104"/>
      <c r="G72" s="104">
        <f>SUM(J6,J7,J9,J11,J13,J14,J21,J24,J25,J35,J36,J38,J39,J41,J45,J50,J54,J56)</f>
        <v>27</v>
      </c>
      <c r="H72" s="104"/>
      <c r="I72" s="105">
        <f>G72/G74</f>
        <v>0.34615384615384615</v>
      </c>
      <c r="U72" s="8"/>
      <c r="V72" s="8"/>
      <c r="W72" s="8"/>
      <c r="X72" s="8"/>
      <c r="Y72" s="56"/>
      <c r="Z72" s="8"/>
    </row>
    <row r="73" spans="2:26" ht="15.75" thickBot="1" x14ac:dyDescent="0.3">
      <c r="B73" s="103" t="s">
        <v>127</v>
      </c>
      <c r="C73" s="104"/>
      <c r="D73" s="5">
        <v>35</v>
      </c>
      <c r="E73" s="104"/>
      <c r="F73" s="104"/>
      <c r="G73" s="104">
        <v>0</v>
      </c>
      <c r="H73" s="104"/>
      <c r="I73" s="105">
        <f>G73/G74</f>
        <v>0</v>
      </c>
      <c r="U73" s="8"/>
      <c r="V73" s="8"/>
      <c r="W73" s="8"/>
      <c r="X73" s="8"/>
      <c r="Y73" s="8"/>
      <c r="Z73" s="8"/>
    </row>
    <row r="74" spans="2:26" ht="15.75" thickBot="1" x14ac:dyDescent="0.3">
      <c r="B74" s="106" t="s">
        <v>129</v>
      </c>
      <c r="C74" s="104"/>
      <c r="D74" s="104"/>
      <c r="E74" s="104"/>
      <c r="F74" s="104"/>
      <c r="G74" s="104">
        <f>SUM(G69:G73)</f>
        <v>78</v>
      </c>
      <c r="H74" s="104"/>
      <c r="I74" s="104"/>
      <c r="U74" s="59"/>
      <c r="V74" s="8"/>
      <c r="W74" s="8"/>
      <c r="X74" s="8"/>
      <c r="Y74" s="59"/>
      <c r="Z74" s="8"/>
    </row>
    <row r="75" spans="2:26" ht="15.75" thickBot="1" x14ac:dyDescent="0.3">
      <c r="B75" s="138"/>
      <c r="C75" s="138"/>
      <c r="D75" s="138"/>
      <c r="E75" s="138"/>
      <c r="F75" s="138"/>
      <c r="G75" s="138"/>
      <c r="H75" s="138"/>
      <c r="I75" s="138"/>
      <c r="U75" s="8"/>
      <c r="V75" s="8"/>
      <c r="W75" s="8"/>
      <c r="X75" s="8"/>
      <c r="Y75" s="56"/>
      <c r="Z75" s="8"/>
    </row>
    <row r="76" spans="2:26" s="85" customFormat="1" ht="30" x14ac:dyDescent="0.25">
      <c r="B76" s="134" t="s">
        <v>132</v>
      </c>
      <c r="C76" s="135"/>
      <c r="D76" s="136" t="s">
        <v>134</v>
      </c>
      <c r="E76" s="136"/>
      <c r="F76" s="135"/>
      <c r="G76" s="137" t="s">
        <v>128</v>
      </c>
      <c r="H76" s="135"/>
      <c r="I76" s="137" t="s">
        <v>117</v>
      </c>
      <c r="T76" s="9"/>
      <c r="U76" s="9"/>
      <c r="V76" s="9"/>
      <c r="W76" s="9"/>
      <c r="X76" s="9"/>
      <c r="Y76" s="62"/>
      <c r="Z76" s="62"/>
    </row>
    <row r="77" spans="2:26" x14ac:dyDescent="0.25">
      <c r="B77" s="103" t="s">
        <v>124</v>
      </c>
      <c r="C77" s="104"/>
      <c r="D77" s="5">
        <v>5</v>
      </c>
      <c r="E77" s="104"/>
      <c r="F77" s="104"/>
      <c r="G77" s="104">
        <f>SUM(M5,M8,M27,M30,M43,M44,M47,M52)</f>
        <v>20</v>
      </c>
      <c r="H77" s="104"/>
      <c r="I77" s="105">
        <f>G77/G82</f>
        <v>0.25641025641025639</v>
      </c>
      <c r="U77" s="8"/>
      <c r="V77" s="8"/>
      <c r="W77" s="8"/>
      <c r="X77" s="8"/>
      <c r="Y77" s="56"/>
      <c r="Z77" s="56"/>
    </row>
    <row r="78" spans="2:26" x14ac:dyDescent="0.25">
      <c r="B78" s="103" t="s">
        <v>123</v>
      </c>
      <c r="C78" s="104"/>
      <c r="D78" s="5">
        <v>12</v>
      </c>
      <c r="E78" s="104"/>
      <c r="F78" s="104"/>
      <c r="G78" s="104">
        <f>SUM(M17,M26,M33,M28)</f>
        <v>7</v>
      </c>
      <c r="H78" s="104"/>
      <c r="I78" s="105">
        <f>G78/G82</f>
        <v>8.9743589743589744E-2</v>
      </c>
      <c r="U78" s="8"/>
      <c r="V78" s="8"/>
      <c r="W78" s="8"/>
      <c r="X78" s="8"/>
      <c r="Y78" s="56"/>
      <c r="Z78" s="8"/>
    </row>
    <row r="79" spans="2:26" x14ac:dyDescent="0.25">
      <c r="B79" s="103" t="s">
        <v>125</v>
      </c>
      <c r="C79" s="104"/>
      <c r="D79" s="5">
        <v>17</v>
      </c>
      <c r="E79" s="104"/>
      <c r="F79" s="104"/>
      <c r="G79" s="104">
        <f>SUM(M12,M18,M20,M31,M32,M34,M46,M51,M29)</f>
        <v>15</v>
      </c>
      <c r="H79" s="104"/>
      <c r="I79" s="105">
        <f>G79/G82</f>
        <v>0.19230769230769232</v>
      </c>
      <c r="U79" s="8"/>
      <c r="V79" s="8"/>
      <c r="W79" s="8"/>
      <c r="X79" s="8"/>
      <c r="Y79" s="8"/>
      <c r="Z79" s="8"/>
    </row>
    <row r="80" spans="2:26" x14ac:dyDescent="0.25">
      <c r="B80" s="103" t="s">
        <v>126</v>
      </c>
      <c r="C80" s="104"/>
      <c r="D80" s="5">
        <v>22</v>
      </c>
      <c r="E80" s="104"/>
      <c r="F80" s="104"/>
      <c r="G80" s="104">
        <f>SUM(M6,M7,M10,M15,M16,M19,M21,M22,M24,M25,M37,M39,M41,M42,M45,M50,M54,M56)</f>
        <v>26</v>
      </c>
      <c r="H80" s="104"/>
      <c r="I80" s="105">
        <f>G80/G82</f>
        <v>0.33333333333333331</v>
      </c>
    </row>
    <row r="81" spans="2:20" x14ac:dyDescent="0.25">
      <c r="B81" s="103" t="s">
        <v>127</v>
      </c>
      <c r="C81" s="104"/>
      <c r="D81" s="5">
        <v>35</v>
      </c>
      <c r="E81" s="104"/>
      <c r="F81" s="104"/>
      <c r="G81" s="104">
        <f>SUM(M9,M11,M13,M14,M35,M36,M38)</f>
        <v>10</v>
      </c>
      <c r="H81" s="104"/>
      <c r="I81" s="105">
        <f>G81/G82</f>
        <v>0.12820512820512819</v>
      </c>
    </row>
    <row r="82" spans="2:20" x14ac:dyDescent="0.25">
      <c r="B82" s="106" t="s">
        <v>129</v>
      </c>
      <c r="C82" s="104"/>
      <c r="D82" s="104"/>
      <c r="E82" s="104"/>
      <c r="F82" s="104"/>
      <c r="G82" s="104">
        <f>SUM(G77:G81)</f>
        <v>78</v>
      </c>
      <c r="H82" s="104"/>
      <c r="I82" s="104"/>
    </row>
    <row r="83" spans="2:20" ht="15.75" thickBot="1" x14ac:dyDescent="0.3">
      <c r="B83" s="138"/>
      <c r="C83" s="138"/>
      <c r="D83" s="138"/>
      <c r="E83" s="138"/>
      <c r="F83" s="138"/>
      <c r="G83" s="138"/>
      <c r="H83" s="138"/>
      <c r="I83" s="138"/>
    </row>
    <row r="84" spans="2:20" s="85" customFormat="1" ht="30" x14ac:dyDescent="0.25">
      <c r="B84" s="134" t="s">
        <v>133</v>
      </c>
      <c r="C84" s="135"/>
      <c r="D84" s="136" t="s">
        <v>134</v>
      </c>
      <c r="E84" s="136"/>
      <c r="F84" s="135"/>
      <c r="G84" s="137" t="s">
        <v>128</v>
      </c>
      <c r="H84" s="135"/>
      <c r="I84" s="137" t="s">
        <v>117</v>
      </c>
      <c r="T84" s="9"/>
    </row>
    <row r="85" spans="2:20" x14ac:dyDescent="0.25">
      <c r="B85" s="103" t="s">
        <v>124</v>
      </c>
      <c r="C85" s="104"/>
      <c r="D85" s="5">
        <v>5</v>
      </c>
      <c r="E85" s="104"/>
      <c r="F85" s="104"/>
      <c r="G85" s="104">
        <v>0</v>
      </c>
      <c r="H85" s="104"/>
      <c r="I85" s="105">
        <f>G85/G90</f>
        <v>0</v>
      </c>
    </row>
    <row r="86" spans="2:20" x14ac:dyDescent="0.25">
      <c r="B86" s="103" t="s">
        <v>123</v>
      </c>
      <c r="C86" s="104"/>
      <c r="D86" s="5">
        <v>12</v>
      </c>
      <c r="E86" s="104"/>
      <c r="F86" s="104"/>
      <c r="G86" s="104">
        <f>SUM(P5,P8,P27,P30,P43,P44,P47,P52)</f>
        <v>20</v>
      </c>
      <c r="H86" s="104"/>
      <c r="I86" s="105">
        <f>G86/G90</f>
        <v>0.25641025641025639</v>
      </c>
    </row>
    <row r="87" spans="2:20" x14ac:dyDescent="0.25">
      <c r="B87" s="103" t="s">
        <v>125</v>
      </c>
      <c r="C87" s="104"/>
      <c r="D87" s="5">
        <v>17</v>
      </c>
      <c r="E87" s="104"/>
      <c r="F87" s="104"/>
      <c r="G87" s="104">
        <f>SUM(P17,P26,P33,P28)</f>
        <v>7</v>
      </c>
      <c r="H87" s="104"/>
      <c r="I87" s="105">
        <f>G87/G90</f>
        <v>8.9743589743589744E-2</v>
      </c>
    </row>
    <row r="88" spans="2:20" x14ac:dyDescent="0.25">
      <c r="B88" s="103" t="s">
        <v>126</v>
      </c>
      <c r="C88" s="104"/>
      <c r="D88" s="5">
        <v>22</v>
      </c>
      <c r="E88" s="104"/>
      <c r="F88" s="104"/>
      <c r="G88" s="104">
        <f>SUM(P6,P10,P12,P15,P16,P18,P19,P20,P21,P22,P31,P32,P34,P37,P39,P42,P46,P51,P29)</f>
        <v>30</v>
      </c>
      <c r="H88" s="104"/>
      <c r="I88" s="105">
        <f>G88/G90</f>
        <v>0.38461538461538464</v>
      </c>
    </row>
    <row r="89" spans="2:20" x14ac:dyDescent="0.25">
      <c r="B89" s="103" t="s">
        <v>127</v>
      </c>
      <c r="C89" s="104"/>
      <c r="D89" s="5">
        <v>35</v>
      </c>
      <c r="E89" s="104"/>
      <c r="F89" s="104"/>
      <c r="G89" s="104">
        <f>SUM(P7,P9,P11,P13,P14,P24,P25,P35,P36,P38,P41,P45,P50,P54,P56)</f>
        <v>21</v>
      </c>
      <c r="H89" s="104"/>
      <c r="I89" s="105">
        <f>G89/G90</f>
        <v>0.26923076923076922</v>
      </c>
    </row>
    <row r="90" spans="2:20" x14ac:dyDescent="0.25">
      <c r="B90" s="106" t="s">
        <v>129</v>
      </c>
      <c r="C90" s="104"/>
      <c r="D90" s="104"/>
      <c r="E90" s="104"/>
      <c r="F90" s="104"/>
      <c r="G90" s="104">
        <f>SUM(G85:G89)</f>
        <v>78</v>
      </c>
      <c r="H90" s="104"/>
      <c r="I90" s="104"/>
    </row>
  </sheetData>
  <mergeCells count="50">
    <mergeCell ref="D60:E60"/>
    <mergeCell ref="D68:E68"/>
    <mergeCell ref="D76:E76"/>
    <mergeCell ref="D84:E84"/>
    <mergeCell ref="R21:R22"/>
    <mergeCell ref="R26:R27"/>
    <mergeCell ref="R28:R29"/>
    <mergeCell ref="R36:R37"/>
    <mergeCell ref="R45:R46"/>
    <mergeCell ref="A45:A46"/>
    <mergeCell ref="B45:B46"/>
    <mergeCell ref="C45:C46"/>
    <mergeCell ref="D45:D46"/>
    <mergeCell ref="E45:E46"/>
    <mergeCell ref="A36:A37"/>
    <mergeCell ref="B36:B37"/>
    <mergeCell ref="C36:C37"/>
    <mergeCell ref="D36:D37"/>
    <mergeCell ref="E36:E37"/>
    <mergeCell ref="A28:A29"/>
    <mergeCell ref="B28:B29"/>
    <mergeCell ref="C28:C29"/>
    <mergeCell ref="D28:D29"/>
    <mergeCell ref="E28:E29"/>
    <mergeCell ref="A26:A27"/>
    <mergeCell ref="B26:B27"/>
    <mergeCell ref="C26:C27"/>
    <mergeCell ref="D26:D27"/>
    <mergeCell ref="E26:E27"/>
    <mergeCell ref="A21:A22"/>
    <mergeCell ref="B21:B22"/>
    <mergeCell ref="C21:C22"/>
    <mergeCell ref="D21:D22"/>
    <mergeCell ref="E21:E22"/>
    <mergeCell ref="R2:R3"/>
    <mergeCell ref="A5:A6"/>
    <mergeCell ref="B5:B6"/>
    <mergeCell ref="D5:D6"/>
    <mergeCell ref="E5:E6"/>
    <mergeCell ref="F1:F3"/>
    <mergeCell ref="G1:G3"/>
    <mergeCell ref="C1:C3"/>
    <mergeCell ref="C5:C6"/>
    <mergeCell ref="R5:R6"/>
    <mergeCell ref="I1:I3"/>
    <mergeCell ref="J1:J3"/>
    <mergeCell ref="L1:L3"/>
    <mergeCell ref="M1:M3"/>
    <mergeCell ref="O1:O3"/>
    <mergeCell ref="P1:P3"/>
  </mergeCells>
  <conditionalFormatting sqref="U30:U44">
    <cfRule type="iconSet" priority="20">
      <iconSet reverse="1">
        <cfvo type="percent" val="0"/>
        <cfvo type="num" val="9" gte="0"/>
        <cfvo type="num" val="19" gte="0"/>
      </iconSet>
    </cfRule>
  </conditionalFormatting>
  <printOptions horizontalCentered="1"/>
  <pageMargins left="0.25" right="0.25" top="0.75" bottom="0.75" header="0.3" footer="0.3"/>
  <pageSetup paperSize="8" fitToWidth="0" fitToHeight="0" orientation="landscape" useFirstPageNumber="1" r:id="rId1"/>
  <headerFooter>
    <oddHeader>&amp;C&amp;"Arial,Bold"&amp;14Year 2015
&amp;16Critical Risk Factors</oddHeader>
    <oddFooter>&amp;L&amp;D&amp;CPage &amp;P&amp;R&amp;Z&amp;F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9" id="{79CB9395-7894-4954-93E0-E53CBED55B02}">
            <x14:iconSet iconSet="5Quarters" custom="1">
              <x14:cfvo type="percent">
                <xm:f>0</xm:f>
              </x14:cfvo>
              <x14:cfvo type="num">
                <xm:f>10</xm:f>
              </x14:cfvo>
              <x14:cfvo type="num">
                <xm:f>15</xm:f>
              </x14:cfvo>
              <x14:cfvo type="num">
                <xm:f>20</xm:f>
              </x14:cfvo>
              <x14:cfvo type="num">
                <xm:f>30</xm:f>
              </x14:cfvo>
              <x14:cfIcon iconSet="3TrafficLights1" iconId="2"/>
              <x14:cfIcon iconSet="3TrafficLights1" iconId="1"/>
              <x14:cfIcon iconSet="3Symbols" iconId="1"/>
              <x14:cfIcon iconSet="4RedToBlack" iconId="3"/>
              <x14:cfIcon iconSet="3Symbols" iconId="0"/>
            </x14:iconSet>
          </x14:cfRule>
          <xm:sqref>K22:K56 K5:K20</xm:sqref>
        </x14:conditionalFormatting>
        <x14:conditionalFormatting xmlns:xm="http://schemas.microsoft.com/office/excel/2006/main">
          <x14:cfRule type="iconSet" priority="10" id="{0BB28951-6862-4767-BE0D-0C817CF8783C}">
            <x14:iconSet iconSet="5Quarters" custom="1">
              <x14:cfvo type="percent">
                <xm:f>0</xm:f>
              </x14:cfvo>
              <x14:cfvo type="num">
                <xm:f>10</xm:f>
              </x14:cfvo>
              <x14:cfvo type="num">
                <xm:f>15</xm:f>
              </x14:cfvo>
              <x14:cfvo type="num">
                <xm:f>20</xm:f>
              </x14:cfvo>
              <x14:cfvo type="num">
                <xm:f>30</xm:f>
              </x14:cfvo>
              <x14:cfIcon iconSet="3TrafficLights1" iconId="2"/>
              <x14:cfIcon iconSet="3TrafficLights1" iconId="1"/>
              <x14:cfIcon iconSet="3Symbols" iconId="1"/>
              <x14:cfIcon iconSet="4RedToBlack" iconId="3"/>
              <x14:cfIcon iconSet="3Symbols" iconId="0"/>
            </x14:iconSet>
          </x14:cfRule>
          <xm:sqref>K21</xm:sqref>
        </x14:conditionalFormatting>
        <x14:conditionalFormatting xmlns:xm="http://schemas.microsoft.com/office/excel/2006/main">
          <x14:cfRule type="iconSet" priority="34" id="{914357E7-31C3-4378-8B0D-240B9B12BB2B}">
            <x14:iconSet iconSet="5Quarters" custom="1">
              <x14:cfvo type="percent">
                <xm:f>0</xm:f>
              </x14:cfvo>
              <x14:cfvo type="num">
                <xm:f>10</xm:f>
              </x14:cfvo>
              <x14:cfvo type="num">
                <xm:f>15</xm:f>
              </x14:cfvo>
              <x14:cfvo type="num">
                <xm:f>20</xm:f>
              </x14:cfvo>
              <x14:cfvo type="num">
                <xm:f>30</xm:f>
              </x14:cfvo>
              <x14:cfIcon iconSet="3TrafficLights1" iconId="2"/>
              <x14:cfIcon iconSet="3TrafficLights1" iconId="1"/>
              <x14:cfIcon iconSet="3Symbols" iconId="1"/>
              <x14:cfIcon iconSet="4RedToBlack" iconId="3"/>
              <x14:cfIcon iconSet="3Symbols" iconId="0"/>
            </x14:iconSet>
          </x14:cfRule>
          <xm:sqref>H22:H56 H5:H20</xm:sqref>
        </x14:conditionalFormatting>
        <x14:conditionalFormatting xmlns:xm="http://schemas.microsoft.com/office/excel/2006/main">
          <x14:cfRule type="iconSet" priority="36" id="{0D03B4D6-6863-4A96-98A6-C4F97A38913F}">
            <x14:iconSet iconSet="5Quarters" custom="1">
              <x14:cfvo type="percent">
                <xm:f>0</xm:f>
              </x14:cfvo>
              <x14:cfvo type="num">
                <xm:f>10</xm:f>
              </x14:cfvo>
              <x14:cfvo type="num">
                <xm:f>15</xm:f>
              </x14:cfvo>
              <x14:cfvo type="num">
                <xm:f>20</xm:f>
              </x14:cfvo>
              <x14:cfvo type="num">
                <xm:f>30</xm:f>
              </x14:cfvo>
              <x14:cfIcon iconSet="3TrafficLights1" iconId="2"/>
              <x14:cfIcon iconSet="3TrafficLights1" iconId="1"/>
              <x14:cfIcon iconSet="3Symbols" iconId="1"/>
              <x14:cfIcon iconSet="4RedToBlack" iconId="3"/>
              <x14:cfIcon iconSet="3Symbols" iconId="0"/>
            </x14:iconSet>
          </x14:cfRule>
          <xm:sqref>H21</xm:sqref>
        </x14:conditionalFormatting>
        <x14:conditionalFormatting xmlns:xm="http://schemas.microsoft.com/office/excel/2006/main">
          <x14:cfRule type="iconSet" priority="7" id="{E746FE99-1F3D-47FB-8129-DE52BE27AD95}">
            <x14:iconSet iconSet="5Quarters" custom="1">
              <x14:cfvo type="percent">
                <xm:f>0</xm:f>
              </x14:cfvo>
              <x14:cfvo type="num">
                <xm:f>10</xm:f>
              </x14:cfvo>
              <x14:cfvo type="num">
                <xm:f>15</xm:f>
              </x14:cfvo>
              <x14:cfvo type="num">
                <xm:f>20</xm:f>
              </x14:cfvo>
              <x14:cfvo type="num">
                <xm:f>30</xm:f>
              </x14:cfvo>
              <x14:cfIcon iconSet="3TrafficLights1" iconId="2"/>
              <x14:cfIcon iconSet="3TrafficLights1" iconId="1"/>
              <x14:cfIcon iconSet="3Symbols" iconId="1"/>
              <x14:cfIcon iconSet="4RedToBlack" iconId="3"/>
              <x14:cfIcon iconSet="3Symbols" iconId="0"/>
            </x14:iconSet>
          </x14:cfRule>
          <xm:sqref>N22:N56 N5:N20</xm:sqref>
        </x14:conditionalFormatting>
        <x14:conditionalFormatting xmlns:xm="http://schemas.microsoft.com/office/excel/2006/main">
          <x14:cfRule type="iconSet" priority="8" id="{44890EE9-E8E0-4FF3-BCEA-CD9D5B8FF79D}">
            <x14:iconSet iconSet="5Quarters" custom="1">
              <x14:cfvo type="percent">
                <xm:f>0</xm:f>
              </x14:cfvo>
              <x14:cfvo type="num">
                <xm:f>10</xm:f>
              </x14:cfvo>
              <x14:cfvo type="num">
                <xm:f>15</xm:f>
              </x14:cfvo>
              <x14:cfvo type="num">
                <xm:f>20</xm:f>
              </x14:cfvo>
              <x14:cfvo type="num">
                <xm:f>30</xm:f>
              </x14:cfvo>
              <x14:cfIcon iconSet="3TrafficLights1" iconId="2"/>
              <x14:cfIcon iconSet="3TrafficLights1" iconId="1"/>
              <x14:cfIcon iconSet="3Symbols" iconId="1"/>
              <x14:cfIcon iconSet="4RedToBlack" iconId="3"/>
              <x14:cfIcon iconSet="3Symbols" iconId="0"/>
            </x14:iconSet>
          </x14:cfRule>
          <xm:sqref>N21</xm:sqref>
        </x14:conditionalFormatting>
        <x14:conditionalFormatting xmlns:xm="http://schemas.microsoft.com/office/excel/2006/main">
          <x14:cfRule type="iconSet" priority="5" id="{21880487-28D5-4A1A-B607-8758F53AF048}">
            <x14:iconSet iconSet="5Quarters" custom="1">
              <x14:cfvo type="percent">
                <xm:f>0</xm:f>
              </x14:cfvo>
              <x14:cfvo type="num">
                <xm:f>10</xm:f>
              </x14:cfvo>
              <x14:cfvo type="num">
                <xm:f>15</xm:f>
              </x14:cfvo>
              <x14:cfvo type="num">
                <xm:f>20</xm:f>
              </x14:cfvo>
              <x14:cfvo type="num">
                <xm:f>30</xm:f>
              </x14:cfvo>
              <x14:cfIcon iconSet="3TrafficLights1" iconId="2"/>
              <x14:cfIcon iconSet="3TrafficLights1" iconId="1"/>
              <x14:cfIcon iconSet="3Symbols" iconId="1"/>
              <x14:cfIcon iconSet="4RedToBlack" iconId="3"/>
              <x14:cfIcon iconSet="3Symbols" iconId="0"/>
            </x14:iconSet>
          </x14:cfRule>
          <xm:sqref>Q22:Q56 Q5:Q20</xm:sqref>
        </x14:conditionalFormatting>
        <x14:conditionalFormatting xmlns:xm="http://schemas.microsoft.com/office/excel/2006/main">
          <x14:cfRule type="iconSet" priority="6" id="{B79EBBE0-75CC-4843-BA22-F44BA10C4E86}">
            <x14:iconSet iconSet="5Quarters" custom="1">
              <x14:cfvo type="percent">
                <xm:f>0</xm:f>
              </x14:cfvo>
              <x14:cfvo type="num">
                <xm:f>10</xm:f>
              </x14:cfvo>
              <x14:cfvo type="num">
                <xm:f>15</xm:f>
              </x14:cfvo>
              <x14:cfvo type="num">
                <xm:f>20</xm:f>
              </x14:cfvo>
              <x14:cfvo type="num">
                <xm:f>30</xm:f>
              </x14:cfvo>
              <x14:cfIcon iconSet="3TrafficLights1" iconId="2"/>
              <x14:cfIcon iconSet="3TrafficLights1" iconId="1"/>
              <x14:cfIcon iconSet="3Symbols" iconId="1"/>
              <x14:cfIcon iconSet="4RedToBlack" iconId="3"/>
              <x14:cfIcon iconSet="3Symbols" iconId="0"/>
            </x14:iconSet>
          </x14:cfRule>
          <xm:sqref>Q21</xm:sqref>
        </x14:conditionalFormatting>
        <x14:conditionalFormatting xmlns:xm="http://schemas.microsoft.com/office/excel/2006/main">
          <x14:cfRule type="iconSet" priority="4" id="{A181B915-6060-4E7C-986E-ECAE0D66ACE4}">
            <x14:iconSet iconSet="5Quarters" custom="1">
              <x14:cfvo type="percent">
                <xm:f>0</xm:f>
              </x14:cfvo>
              <x14:cfvo type="num">
                <xm:f>10</xm:f>
              </x14:cfvo>
              <x14:cfvo type="num">
                <xm:f>15</xm:f>
              </x14:cfvo>
              <x14:cfvo type="num">
                <xm:f>20</xm:f>
              </x14:cfvo>
              <x14:cfvo type="num">
                <xm:f>30</xm:f>
              </x14:cfvo>
              <x14:cfIcon iconSet="3TrafficLights1" iconId="2"/>
              <x14:cfIcon iconSet="3TrafficLights1" iconId="1"/>
              <x14:cfIcon iconSet="3Symbols" iconId="1"/>
              <x14:cfIcon iconSet="4RedToBlack" iconId="3"/>
              <x14:cfIcon iconSet="3Symbols" iconId="0"/>
            </x14:iconSet>
          </x14:cfRule>
          <xm:sqref>D61:D65</xm:sqref>
        </x14:conditionalFormatting>
        <x14:conditionalFormatting xmlns:xm="http://schemas.microsoft.com/office/excel/2006/main">
          <x14:cfRule type="iconSet" priority="3" id="{482A53AE-2C60-4F5F-B373-915493EEDBEF}">
            <x14:iconSet iconSet="5Quarters" custom="1">
              <x14:cfvo type="percent">
                <xm:f>0</xm:f>
              </x14:cfvo>
              <x14:cfvo type="num">
                <xm:f>10</xm:f>
              </x14:cfvo>
              <x14:cfvo type="num">
                <xm:f>15</xm:f>
              </x14:cfvo>
              <x14:cfvo type="num">
                <xm:f>20</xm:f>
              </x14:cfvo>
              <x14:cfvo type="num">
                <xm:f>30</xm:f>
              </x14:cfvo>
              <x14:cfIcon iconSet="3TrafficLights1" iconId="2"/>
              <x14:cfIcon iconSet="3TrafficLights1" iconId="1"/>
              <x14:cfIcon iconSet="3Symbols" iconId="1"/>
              <x14:cfIcon iconSet="4RedToBlack" iconId="3"/>
              <x14:cfIcon iconSet="3Symbols" iconId="0"/>
            </x14:iconSet>
          </x14:cfRule>
          <xm:sqref>D69:D73</xm:sqref>
        </x14:conditionalFormatting>
        <x14:conditionalFormatting xmlns:xm="http://schemas.microsoft.com/office/excel/2006/main">
          <x14:cfRule type="iconSet" priority="2" id="{44324214-280B-4538-AD70-1753EB3EA0E5}">
            <x14:iconSet iconSet="5Quarters" custom="1">
              <x14:cfvo type="percent">
                <xm:f>0</xm:f>
              </x14:cfvo>
              <x14:cfvo type="num">
                <xm:f>10</xm:f>
              </x14:cfvo>
              <x14:cfvo type="num">
                <xm:f>15</xm:f>
              </x14:cfvo>
              <x14:cfvo type="num">
                <xm:f>20</xm:f>
              </x14:cfvo>
              <x14:cfvo type="num">
                <xm:f>30</xm:f>
              </x14:cfvo>
              <x14:cfIcon iconSet="3TrafficLights1" iconId="2"/>
              <x14:cfIcon iconSet="3TrafficLights1" iconId="1"/>
              <x14:cfIcon iconSet="3Symbols" iconId="1"/>
              <x14:cfIcon iconSet="4RedToBlack" iconId="3"/>
              <x14:cfIcon iconSet="3Symbols" iconId="0"/>
            </x14:iconSet>
          </x14:cfRule>
          <xm:sqref>D77:D81</xm:sqref>
        </x14:conditionalFormatting>
        <x14:conditionalFormatting xmlns:xm="http://schemas.microsoft.com/office/excel/2006/main">
          <x14:cfRule type="iconSet" priority="1" id="{AC7C2AC9-455F-4974-BA50-D70A82485C91}">
            <x14:iconSet iconSet="5Quarters" custom="1">
              <x14:cfvo type="percent">
                <xm:f>0</xm:f>
              </x14:cfvo>
              <x14:cfvo type="num">
                <xm:f>10</xm:f>
              </x14:cfvo>
              <x14:cfvo type="num">
                <xm:f>15</xm:f>
              </x14:cfvo>
              <x14:cfvo type="num">
                <xm:f>20</xm:f>
              </x14:cfvo>
              <x14:cfvo type="num">
                <xm:f>30</xm:f>
              </x14:cfvo>
              <x14:cfIcon iconSet="3TrafficLights1" iconId="2"/>
              <x14:cfIcon iconSet="3TrafficLights1" iconId="1"/>
              <x14:cfIcon iconSet="3Symbols" iconId="1"/>
              <x14:cfIcon iconSet="4RedToBlack" iconId="3"/>
              <x14:cfIcon iconSet="3Symbols" iconId="0"/>
            </x14:iconSet>
          </x14:cfRule>
          <xm:sqref>D85:D89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6"/>
  <sheetViews>
    <sheetView view="pageBreakPreview" zoomScale="80" zoomScaleNormal="80" zoomScaleSheetLayoutView="80" workbookViewId="0">
      <pane ySplit="3" topLeftCell="A4" activePane="bottomLeft" state="frozen"/>
      <selection pane="bottomLeft" activeCell="C1" sqref="C1:C1048576"/>
    </sheetView>
  </sheetViews>
  <sheetFormatPr defaultRowHeight="15" x14ac:dyDescent="0.25"/>
  <cols>
    <col min="1" max="1" width="4.85546875" customWidth="1"/>
    <col min="2" max="2" width="37.28515625" customWidth="1"/>
    <col min="3" max="3" width="8.28515625" style="8" customWidth="1"/>
    <col min="4" max="4" width="10.28515625" customWidth="1"/>
    <col min="5" max="5" width="4.7109375" style="8" customWidth="1"/>
    <col min="6" max="6" width="14.5703125" style="8" customWidth="1"/>
    <col min="7" max="7" width="6.28515625" customWidth="1"/>
    <col min="8" max="8" width="9.28515625" customWidth="1"/>
    <col min="9" max="9" width="14.5703125" style="8" customWidth="1"/>
    <col min="10" max="10" width="6.28515625" customWidth="1"/>
    <col min="11" max="11" width="9.28515625" customWidth="1"/>
    <col min="12" max="12" width="14.5703125" style="8" customWidth="1"/>
    <col min="13" max="13" width="6.28515625" customWidth="1"/>
    <col min="14" max="14" width="9.28515625" customWidth="1"/>
    <col min="15" max="15" width="14.5703125" style="8" customWidth="1"/>
    <col min="16" max="16" width="6.28515625" customWidth="1"/>
    <col min="17" max="17" width="9.28515625" customWidth="1"/>
    <col min="18" max="18" width="22.42578125" customWidth="1"/>
    <col min="24" max="24" width="16" customWidth="1"/>
  </cols>
  <sheetData>
    <row r="1" spans="1:26" ht="15.75" customHeight="1" thickBot="1" x14ac:dyDescent="0.3">
      <c r="A1" s="37"/>
      <c r="B1" s="37"/>
      <c r="C1" s="133" t="s">
        <v>119</v>
      </c>
      <c r="D1" s="37" t="s">
        <v>121</v>
      </c>
      <c r="E1" s="31" t="s">
        <v>11</v>
      </c>
      <c r="F1" s="133" t="s">
        <v>122</v>
      </c>
      <c r="G1" s="54"/>
      <c r="H1" s="86">
        <v>2015</v>
      </c>
      <c r="I1" s="133" t="s">
        <v>122</v>
      </c>
      <c r="J1" s="54"/>
      <c r="K1" s="86">
        <v>2016</v>
      </c>
      <c r="L1" s="133" t="s">
        <v>122</v>
      </c>
      <c r="M1" s="54"/>
      <c r="N1" s="86">
        <v>2020</v>
      </c>
      <c r="O1" s="133" t="s">
        <v>122</v>
      </c>
      <c r="P1" s="54"/>
      <c r="Q1" s="86">
        <v>2025</v>
      </c>
      <c r="R1" s="46"/>
    </row>
    <row r="2" spans="1:26" ht="15" customHeight="1" x14ac:dyDescent="0.25">
      <c r="A2" s="38" t="s">
        <v>11</v>
      </c>
      <c r="B2" s="37" t="s">
        <v>0</v>
      </c>
      <c r="C2" s="119"/>
      <c r="D2" s="66">
        <v>2015</v>
      </c>
      <c r="E2" s="93" t="s">
        <v>50</v>
      </c>
      <c r="F2" s="119"/>
      <c r="G2" s="31" t="s">
        <v>77</v>
      </c>
      <c r="H2" s="94" t="s">
        <v>91</v>
      </c>
      <c r="I2" s="119"/>
      <c r="J2" s="31" t="s">
        <v>77</v>
      </c>
      <c r="K2" s="94" t="s">
        <v>91</v>
      </c>
      <c r="L2" s="119"/>
      <c r="M2" s="31" t="s">
        <v>77</v>
      </c>
      <c r="N2" s="94" t="s">
        <v>91</v>
      </c>
      <c r="O2" s="119"/>
      <c r="P2" s="31" t="s">
        <v>77</v>
      </c>
      <c r="Q2" s="94" t="s">
        <v>91</v>
      </c>
      <c r="R2" s="107" t="s">
        <v>94</v>
      </c>
    </row>
    <row r="3" spans="1:26" x14ac:dyDescent="0.25">
      <c r="A3" s="3" t="s">
        <v>12</v>
      </c>
      <c r="B3" s="2" t="s">
        <v>1</v>
      </c>
      <c r="C3" s="120"/>
      <c r="D3" s="1" t="s">
        <v>120</v>
      </c>
      <c r="E3" s="32"/>
      <c r="F3" s="120"/>
      <c r="G3" s="32" t="s">
        <v>92</v>
      </c>
      <c r="H3" s="74" t="s">
        <v>92</v>
      </c>
      <c r="I3" s="120"/>
      <c r="J3" s="32" t="s">
        <v>92</v>
      </c>
      <c r="K3" s="74" t="s">
        <v>92</v>
      </c>
      <c r="L3" s="120"/>
      <c r="M3" s="32" t="s">
        <v>92</v>
      </c>
      <c r="N3" s="74" t="s">
        <v>92</v>
      </c>
      <c r="O3" s="120"/>
      <c r="P3" s="32" t="s">
        <v>92</v>
      </c>
      <c r="Q3" s="74" t="s">
        <v>92</v>
      </c>
      <c r="R3" s="108"/>
    </row>
    <row r="4" spans="1:26" s="8" customFormat="1" x14ac:dyDescent="0.25">
      <c r="A4" s="36"/>
      <c r="B4" s="44" t="s">
        <v>97</v>
      </c>
      <c r="C4" s="65"/>
      <c r="D4" s="45"/>
      <c r="E4" s="45"/>
      <c r="F4" s="45"/>
      <c r="G4" s="35"/>
      <c r="H4" s="75"/>
      <c r="I4" s="45"/>
      <c r="J4" s="35"/>
      <c r="K4" s="75"/>
      <c r="L4" s="45"/>
      <c r="M4" s="35"/>
      <c r="N4" s="75"/>
      <c r="O4" s="45"/>
      <c r="P4" s="35"/>
      <c r="Q4" s="75"/>
      <c r="R4" s="35"/>
      <c r="U4" s="132"/>
      <c r="V4" s="132"/>
    </row>
    <row r="5" spans="1:26" s="9" customFormat="1" x14ac:dyDescent="0.25">
      <c r="A5" s="14">
        <v>7</v>
      </c>
      <c r="B5" s="15" t="s">
        <v>7</v>
      </c>
      <c r="C5" s="90">
        <v>1970</v>
      </c>
      <c r="D5" s="16">
        <f>D2-C5</f>
        <v>45</v>
      </c>
      <c r="E5" s="89" t="s">
        <v>13</v>
      </c>
      <c r="F5" s="88">
        <v>2007</v>
      </c>
      <c r="G5" s="42">
        <v>4</v>
      </c>
      <c r="H5" s="95">
        <f>H1-F5</f>
        <v>8</v>
      </c>
      <c r="I5" s="89">
        <v>2007</v>
      </c>
      <c r="J5" s="42">
        <v>4</v>
      </c>
      <c r="K5" s="95">
        <f>K1-I5</f>
        <v>9</v>
      </c>
      <c r="L5" s="89">
        <v>2007</v>
      </c>
      <c r="M5" s="42">
        <v>4</v>
      </c>
      <c r="N5" s="95">
        <f>N1-L5</f>
        <v>13</v>
      </c>
      <c r="O5" s="89">
        <v>2007</v>
      </c>
      <c r="P5" s="42">
        <v>4</v>
      </c>
      <c r="Q5" s="95">
        <f>Q1-O5</f>
        <v>18</v>
      </c>
      <c r="R5" s="12" t="s">
        <v>99</v>
      </c>
      <c r="S5" s="8"/>
    </row>
    <row r="6" spans="1:26" s="8" customFormat="1" x14ac:dyDescent="0.25">
      <c r="A6" s="20">
        <v>16</v>
      </c>
      <c r="B6" s="21" t="s">
        <v>28</v>
      </c>
      <c r="C6" s="52">
        <v>1948</v>
      </c>
      <c r="D6" s="52">
        <f>D2-C6</f>
        <v>67</v>
      </c>
      <c r="E6" s="52" t="s">
        <v>14</v>
      </c>
      <c r="F6" s="52">
        <v>2007</v>
      </c>
      <c r="G6" s="5">
        <v>2</v>
      </c>
      <c r="H6" s="77">
        <f>H1-F6</f>
        <v>8</v>
      </c>
      <c r="I6" s="52">
        <v>2007</v>
      </c>
      <c r="J6" s="5">
        <v>2</v>
      </c>
      <c r="K6" s="77">
        <f>K1-I6</f>
        <v>9</v>
      </c>
      <c r="L6" s="52">
        <v>2007</v>
      </c>
      <c r="M6" s="5">
        <v>2</v>
      </c>
      <c r="N6" s="77">
        <f>N1-L6</f>
        <v>13</v>
      </c>
      <c r="O6" s="52">
        <v>2007</v>
      </c>
      <c r="P6" s="5">
        <v>2</v>
      </c>
      <c r="Q6" s="77">
        <f>Q1-O6</f>
        <v>18</v>
      </c>
      <c r="R6" s="6" t="s">
        <v>100</v>
      </c>
      <c r="S6" s="55"/>
      <c r="Y6" s="56"/>
    </row>
    <row r="7" spans="1:26" s="8" customFormat="1" x14ac:dyDescent="0.25">
      <c r="A7" s="22">
        <v>166</v>
      </c>
      <c r="B7" s="23" t="s">
        <v>19</v>
      </c>
      <c r="C7" s="52">
        <v>1996</v>
      </c>
      <c r="D7" s="19">
        <f>D2-C7</f>
        <v>19</v>
      </c>
      <c r="E7" s="52" t="s">
        <v>13</v>
      </c>
      <c r="F7" s="52">
        <v>2007</v>
      </c>
      <c r="G7" s="5">
        <v>2</v>
      </c>
      <c r="H7" s="77">
        <f>H1-F7</f>
        <v>8</v>
      </c>
      <c r="I7" s="52">
        <v>2007</v>
      </c>
      <c r="J7" s="5">
        <v>2</v>
      </c>
      <c r="K7" s="77">
        <f>K1-I7</f>
        <v>9</v>
      </c>
      <c r="L7" s="52">
        <v>2007</v>
      </c>
      <c r="M7" s="5">
        <v>2</v>
      </c>
      <c r="N7" s="77">
        <f>N1-L7</f>
        <v>13</v>
      </c>
      <c r="O7" s="52">
        <v>2007</v>
      </c>
      <c r="P7" s="5">
        <v>2</v>
      </c>
      <c r="Q7" s="77">
        <f>Q1-O7</f>
        <v>18</v>
      </c>
      <c r="R7" s="6" t="s">
        <v>101</v>
      </c>
      <c r="Y7" s="56"/>
    </row>
    <row r="8" spans="1:26" s="8" customFormat="1" x14ac:dyDescent="0.25">
      <c r="A8" s="20">
        <v>510</v>
      </c>
      <c r="B8" s="21" t="s">
        <v>89</v>
      </c>
      <c r="C8" s="52">
        <v>1964</v>
      </c>
      <c r="D8" s="19">
        <f>D2-C8</f>
        <v>51</v>
      </c>
      <c r="E8" s="52" t="s">
        <v>13</v>
      </c>
      <c r="F8" s="52">
        <v>2007</v>
      </c>
      <c r="G8" s="5">
        <v>2</v>
      </c>
      <c r="H8" s="77">
        <f>H1-F8</f>
        <v>8</v>
      </c>
      <c r="I8" s="52">
        <v>2007</v>
      </c>
      <c r="J8" s="5">
        <v>2</v>
      </c>
      <c r="K8" s="77">
        <f>K1-I8</f>
        <v>9</v>
      </c>
      <c r="L8" s="52">
        <v>2007</v>
      </c>
      <c r="M8" s="5">
        <v>2</v>
      </c>
      <c r="N8" s="77">
        <f>N1-L8</f>
        <v>13</v>
      </c>
      <c r="O8" s="52">
        <v>2007</v>
      </c>
      <c r="P8" s="5">
        <v>2</v>
      </c>
      <c r="Q8" s="77">
        <f>Q1-O8</f>
        <v>18</v>
      </c>
      <c r="R8" s="6" t="s">
        <v>112</v>
      </c>
      <c r="Y8" s="56"/>
      <c r="Z8" s="56"/>
    </row>
    <row r="9" spans="1:26" s="8" customFormat="1" x14ac:dyDescent="0.25">
      <c r="A9" s="20">
        <v>89</v>
      </c>
      <c r="B9" s="21" t="s">
        <v>3</v>
      </c>
      <c r="C9" s="19">
        <v>1991</v>
      </c>
      <c r="D9" s="19">
        <f>D2-C9</f>
        <v>24</v>
      </c>
      <c r="E9" s="19" t="s">
        <v>13</v>
      </c>
      <c r="F9" s="19">
        <v>1990</v>
      </c>
      <c r="G9" s="39">
        <v>4</v>
      </c>
      <c r="H9" s="96">
        <f>H1-F9</f>
        <v>25</v>
      </c>
      <c r="I9" s="19">
        <v>1990</v>
      </c>
      <c r="J9" s="39">
        <v>4</v>
      </c>
      <c r="K9" s="96">
        <f>K1-I9</f>
        <v>26</v>
      </c>
      <c r="L9" s="19">
        <v>1990</v>
      </c>
      <c r="M9" s="39">
        <v>4</v>
      </c>
      <c r="N9" s="96">
        <f>N1-L9</f>
        <v>30</v>
      </c>
      <c r="O9" s="19">
        <v>1990</v>
      </c>
      <c r="P9" s="39">
        <v>4</v>
      </c>
      <c r="Q9" s="96">
        <f>Q1-O9</f>
        <v>35</v>
      </c>
      <c r="R9" s="6" t="s">
        <v>103</v>
      </c>
      <c r="Y9" s="56"/>
    </row>
    <row r="10" spans="1:26" s="8" customFormat="1" x14ac:dyDescent="0.25">
      <c r="A10" s="20">
        <v>104</v>
      </c>
      <c r="B10" s="21" t="s">
        <v>64</v>
      </c>
      <c r="C10" s="52">
        <v>2003</v>
      </c>
      <c r="D10" s="52">
        <f>D2-C10</f>
        <v>12</v>
      </c>
      <c r="E10" s="52" t="s">
        <v>43</v>
      </c>
      <c r="F10" s="52">
        <v>2003</v>
      </c>
      <c r="G10" s="5">
        <v>2</v>
      </c>
      <c r="H10" s="77">
        <f>H1-F10</f>
        <v>12</v>
      </c>
      <c r="I10" s="52">
        <v>2003</v>
      </c>
      <c r="J10" s="5">
        <v>2</v>
      </c>
      <c r="K10" s="77">
        <f>K1-I10</f>
        <v>13</v>
      </c>
      <c r="L10" s="52">
        <v>2003</v>
      </c>
      <c r="M10" s="5">
        <v>2</v>
      </c>
      <c r="N10" s="77">
        <f>N1-L10</f>
        <v>17</v>
      </c>
      <c r="O10" s="52">
        <v>2003</v>
      </c>
      <c r="P10" s="5">
        <v>2</v>
      </c>
      <c r="Q10" s="77">
        <f>Q1-O10</f>
        <v>22</v>
      </c>
      <c r="R10" s="6" t="s">
        <v>95</v>
      </c>
    </row>
    <row r="11" spans="1:26" s="9" customFormat="1" x14ac:dyDescent="0.25">
      <c r="A11" s="43">
        <v>38</v>
      </c>
      <c r="B11" s="41" t="s">
        <v>65</v>
      </c>
      <c r="C11" s="90">
        <v>1955</v>
      </c>
      <c r="D11" s="40">
        <f>D2-C11</f>
        <v>60</v>
      </c>
      <c r="E11" s="90" t="s">
        <v>14</v>
      </c>
      <c r="F11" s="87">
        <v>2007</v>
      </c>
      <c r="G11" s="13">
        <v>2</v>
      </c>
      <c r="H11" s="78">
        <f>H1-F11</f>
        <v>8</v>
      </c>
      <c r="I11" s="90">
        <v>2007</v>
      </c>
      <c r="J11" s="13">
        <v>2</v>
      </c>
      <c r="K11" s="78">
        <f>K1-I11</f>
        <v>9</v>
      </c>
      <c r="L11" s="90">
        <v>2007</v>
      </c>
      <c r="M11" s="13">
        <v>2</v>
      </c>
      <c r="N11" s="78">
        <f>N1-L11</f>
        <v>13</v>
      </c>
      <c r="O11" s="90">
        <v>2007</v>
      </c>
      <c r="P11" s="13">
        <v>2</v>
      </c>
      <c r="Q11" s="78">
        <f>Q1-O11</f>
        <v>18</v>
      </c>
      <c r="R11" s="12" t="s">
        <v>104</v>
      </c>
    </row>
    <row r="12" spans="1:26" s="9" customFormat="1" x14ac:dyDescent="0.25">
      <c r="A12" s="43">
        <v>48</v>
      </c>
      <c r="B12" s="41" t="s">
        <v>24</v>
      </c>
      <c r="C12" s="90">
        <v>1960</v>
      </c>
      <c r="D12" s="40">
        <f>D2-C12</f>
        <v>55</v>
      </c>
      <c r="E12" s="90" t="s">
        <v>14</v>
      </c>
      <c r="F12" s="87">
        <v>2007</v>
      </c>
      <c r="G12" s="13">
        <v>2</v>
      </c>
      <c r="H12" s="78">
        <f>H1-F12</f>
        <v>8</v>
      </c>
      <c r="I12" s="90">
        <v>2007</v>
      </c>
      <c r="J12" s="13">
        <v>2</v>
      </c>
      <c r="K12" s="78">
        <f>K1-I12</f>
        <v>9</v>
      </c>
      <c r="L12" s="90">
        <v>2007</v>
      </c>
      <c r="M12" s="13">
        <v>2</v>
      </c>
      <c r="N12" s="78">
        <f>N1-L12</f>
        <v>13</v>
      </c>
      <c r="O12" s="90">
        <v>2007</v>
      </c>
      <c r="P12" s="13">
        <v>2</v>
      </c>
      <c r="Q12" s="78">
        <f>Q1-O12</f>
        <v>18</v>
      </c>
      <c r="R12" s="12" t="s">
        <v>107</v>
      </c>
      <c r="Y12" s="56"/>
      <c r="Z12" s="8"/>
    </row>
    <row r="13" spans="1:26" s="8" customFormat="1" x14ac:dyDescent="0.25">
      <c r="A13" s="20">
        <v>67</v>
      </c>
      <c r="B13" s="21" t="s">
        <v>32</v>
      </c>
      <c r="C13" s="52">
        <v>1958</v>
      </c>
      <c r="D13" s="19">
        <f>D2-C13</f>
        <v>57</v>
      </c>
      <c r="E13" s="52" t="s">
        <v>30</v>
      </c>
      <c r="F13" s="52">
        <v>2007</v>
      </c>
      <c r="G13" s="5">
        <v>2</v>
      </c>
      <c r="H13" s="77">
        <f>H1-F13</f>
        <v>8</v>
      </c>
      <c r="I13" s="52">
        <v>2007</v>
      </c>
      <c r="J13" s="5">
        <v>2</v>
      </c>
      <c r="K13" s="77">
        <f>K1-I13</f>
        <v>9</v>
      </c>
      <c r="L13" s="52">
        <v>2007</v>
      </c>
      <c r="M13" s="5">
        <v>2</v>
      </c>
      <c r="N13" s="77">
        <f>N1-L13</f>
        <v>13</v>
      </c>
      <c r="O13" s="52">
        <v>2007</v>
      </c>
      <c r="P13" s="5">
        <v>2</v>
      </c>
      <c r="Q13" s="77">
        <f>Q1-O13</f>
        <v>18</v>
      </c>
      <c r="R13" s="6" t="s">
        <v>110</v>
      </c>
      <c r="Y13" s="56"/>
    </row>
    <row r="14" spans="1:26" s="8" customFormat="1" x14ac:dyDescent="0.25">
      <c r="A14" s="22">
        <v>155</v>
      </c>
      <c r="B14" s="23" t="s">
        <v>58</v>
      </c>
      <c r="C14" s="91">
        <v>1970</v>
      </c>
      <c r="D14" s="19">
        <f>D2-C14</f>
        <v>45</v>
      </c>
      <c r="E14" s="52" t="s">
        <v>14</v>
      </c>
      <c r="F14" s="52">
        <v>2007</v>
      </c>
      <c r="G14" s="5">
        <v>2</v>
      </c>
      <c r="H14" s="77">
        <f>H1-F14</f>
        <v>8</v>
      </c>
      <c r="I14" s="52">
        <v>2007</v>
      </c>
      <c r="J14" s="5">
        <v>2</v>
      </c>
      <c r="K14" s="77">
        <f>K1-I14</f>
        <v>9</v>
      </c>
      <c r="L14" s="52">
        <v>2007</v>
      </c>
      <c r="M14" s="5">
        <v>2</v>
      </c>
      <c r="N14" s="77">
        <f>N1-L14</f>
        <v>13</v>
      </c>
      <c r="O14" s="52">
        <v>2007</v>
      </c>
      <c r="P14" s="5">
        <v>2</v>
      </c>
      <c r="Q14" s="77">
        <f>Q1-O14</f>
        <v>18</v>
      </c>
      <c r="R14" s="6" t="s">
        <v>114</v>
      </c>
      <c r="Y14" s="56"/>
      <c r="Z14" s="56"/>
    </row>
    <row r="15" spans="1:26" s="8" customFormat="1" x14ac:dyDescent="0.25">
      <c r="A15" s="20">
        <v>136</v>
      </c>
      <c r="B15" s="21" t="s">
        <v>69</v>
      </c>
      <c r="C15" s="52">
        <v>1928</v>
      </c>
      <c r="D15" s="52">
        <f>D2-C15</f>
        <v>87</v>
      </c>
      <c r="E15" s="52" t="s">
        <v>43</v>
      </c>
      <c r="F15" s="52">
        <v>2005</v>
      </c>
      <c r="G15" s="5">
        <v>4</v>
      </c>
      <c r="H15" s="77">
        <f>H1-F15</f>
        <v>10</v>
      </c>
      <c r="I15" s="52">
        <v>2005</v>
      </c>
      <c r="J15" s="5">
        <v>4</v>
      </c>
      <c r="K15" s="77">
        <f>K1-I15</f>
        <v>11</v>
      </c>
      <c r="L15" s="52">
        <v>2005</v>
      </c>
      <c r="M15" s="5">
        <v>4</v>
      </c>
      <c r="N15" s="77">
        <f>N1-L15</f>
        <v>15</v>
      </c>
      <c r="O15" s="52">
        <v>2005</v>
      </c>
      <c r="P15" s="5">
        <v>4</v>
      </c>
      <c r="Q15" s="77">
        <f>Q1-O15</f>
        <v>20</v>
      </c>
      <c r="R15" s="6" t="s">
        <v>115</v>
      </c>
      <c r="Y15" s="56"/>
    </row>
    <row r="16" spans="1:26" s="8" customFormat="1" x14ac:dyDescent="0.25">
      <c r="A16" s="20">
        <v>26</v>
      </c>
      <c r="B16" s="21" t="s">
        <v>56</v>
      </c>
      <c r="C16" s="52">
        <v>1952</v>
      </c>
      <c r="D16" s="52">
        <f>D2-C16</f>
        <v>63</v>
      </c>
      <c r="E16" s="52" t="s">
        <v>48</v>
      </c>
      <c r="F16" s="52">
        <v>2007</v>
      </c>
      <c r="G16" s="5">
        <v>2</v>
      </c>
      <c r="H16" s="77">
        <f>H1-F16</f>
        <v>8</v>
      </c>
      <c r="I16" s="52">
        <v>2007</v>
      </c>
      <c r="J16" s="5">
        <v>2</v>
      </c>
      <c r="K16" s="77">
        <f>K1-I16</f>
        <v>9</v>
      </c>
      <c r="L16" s="52">
        <v>2007</v>
      </c>
      <c r="M16" s="5">
        <v>2</v>
      </c>
      <c r="N16" s="77">
        <f>N1-L16</f>
        <v>13</v>
      </c>
      <c r="O16" s="52">
        <v>2007</v>
      </c>
      <c r="P16" s="5">
        <v>2</v>
      </c>
      <c r="Q16" s="77">
        <f>Q1-O16</f>
        <v>18</v>
      </c>
      <c r="R16" s="6" t="s">
        <v>108</v>
      </c>
    </row>
    <row r="17" spans="1:26" s="8" customFormat="1" x14ac:dyDescent="0.25">
      <c r="A17" s="33"/>
      <c r="B17" s="47" t="s">
        <v>76</v>
      </c>
      <c r="C17" s="92"/>
      <c r="D17" s="4"/>
      <c r="E17" s="4"/>
      <c r="F17" s="4"/>
      <c r="H17" s="79"/>
      <c r="I17" s="4"/>
      <c r="K17" s="79"/>
      <c r="L17" s="4"/>
      <c r="N17" s="79"/>
      <c r="O17" s="4"/>
      <c r="Q17" s="79"/>
      <c r="Y17" s="9"/>
      <c r="Z17" s="9"/>
    </row>
    <row r="18" spans="1:26" s="8" customFormat="1" x14ac:dyDescent="0.25">
      <c r="A18" s="22">
        <v>3</v>
      </c>
      <c r="B18" s="23" t="s">
        <v>23</v>
      </c>
      <c r="C18" s="52">
        <v>1965</v>
      </c>
      <c r="D18" s="52">
        <f>D2-C18</f>
        <v>50</v>
      </c>
      <c r="E18" s="52" t="s">
        <v>13</v>
      </c>
      <c r="F18" s="52">
        <v>1989</v>
      </c>
      <c r="G18" s="5">
        <v>2</v>
      </c>
      <c r="H18" s="77">
        <f>H1-F18</f>
        <v>26</v>
      </c>
      <c r="I18" s="52">
        <v>1989</v>
      </c>
      <c r="J18" s="5">
        <v>2</v>
      </c>
      <c r="K18" s="77">
        <f>K1-I18</f>
        <v>27</v>
      </c>
      <c r="L18" s="52">
        <v>1989</v>
      </c>
      <c r="M18" s="5">
        <v>2</v>
      </c>
      <c r="N18" s="77">
        <f>N1-L18</f>
        <v>31</v>
      </c>
      <c r="O18" s="52">
        <v>1989</v>
      </c>
      <c r="P18" s="5">
        <v>2</v>
      </c>
      <c r="Q18" s="77">
        <f>Q1-O18</f>
        <v>36</v>
      </c>
      <c r="R18" s="6" t="s">
        <v>96</v>
      </c>
      <c r="Y18" s="56"/>
    </row>
    <row r="19" spans="1:26" s="8" customFormat="1" x14ac:dyDescent="0.25">
      <c r="A19" s="20">
        <v>50</v>
      </c>
      <c r="B19" s="21" t="s">
        <v>26</v>
      </c>
      <c r="C19" s="52">
        <v>1965</v>
      </c>
      <c r="D19" s="19">
        <f>D2-C19</f>
        <v>50</v>
      </c>
      <c r="E19" s="52" t="s">
        <v>13</v>
      </c>
      <c r="F19" s="52">
        <v>2007</v>
      </c>
      <c r="G19" s="5">
        <v>3</v>
      </c>
      <c r="H19" s="77">
        <f>H1-F19</f>
        <v>8</v>
      </c>
      <c r="I19" s="52">
        <v>2007</v>
      </c>
      <c r="J19" s="5">
        <v>3</v>
      </c>
      <c r="K19" s="77">
        <f>K1-I19</f>
        <v>9</v>
      </c>
      <c r="L19" s="52">
        <v>2007</v>
      </c>
      <c r="M19" s="5">
        <v>3</v>
      </c>
      <c r="N19" s="77">
        <f>N1-L19</f>
        <v>13</v>
      </c>
      <c r="O19" s="52">
        <v>2007</v>
      </c>
      <c r="P19" s="5">
        <v>3</v>
      </c>
      <c r="Q19" s="77">
        <f>Q1-O19</f>
        <v>18</v>
      </c>
      <c r="R19" s="6" t="s">
        <v>96</v>
      </c>
      <c r="Y19" s="56"/>
    </row>
    <row r="20" spans="1:26" s="8" customFormat="1" x14ac:dyDescent="0.25">
      <c r="A20" s="22">
        <v>68</v>
      </c>
      <c r="B20" s="23" t="s">
        <v>66</v>
      </c>
      <c r="C20" s="52">
        <v>1914</v>
      </c>
      <c r="D20" s="19">
        <f>D2-C20</f>
        <v>101</v>
      </c>
      <c r="E20" s="52" t="s">
        <v>13</v>
      </c>
      <c r="F20" s="52">
        <v>2007</v>
      </c>
      <c r="G20" s="5">
        <v>1</v>
      </c>
      <c r="H20" s="77">
        <f>H1-F20</f>
        <v>8</v>
      </c>
      <c r="I20" s="52">
        <v>2007</v>
      </c>
      <c r="J20" s="5">
        <v>1</v>
      </c>
      <c r="K20" s="77">
        <f>K1-I20</f>
        <v>9</v>
      </c>
      <c r="L20" s="52">
        <v>2007</v>
      </c>
      <c r="M20" s="5">
        <v>1</v>
      </c>
      <c r="N20" s="77">
        <f>N1-L20</f>
        <v>13</v>
      </c>
      <c r="O20" s="52">
        <v>2007</v>
      </c>
      <c r="P20" s="5">
        <v>1</v>
      </c>
      <c r="Q20" s="77">
        <f>Q1-O20</f>
        <v>18</v>
      </c>
      <c r="R20" s="6" t="s">
        <v>96</v>
      </c>
      <c r="Y20" s="56"/>
      <c r="Z20" s="56"/>
    </row>
    <row r="21" spans="1:26" s="8" customFormat="1" x14ac:dyDescent="0.25">
      <c r="A21" s="109">
        <v>90</v>
      </c>
      <c r="B21" s="111" t="s">
        <v>9</v>
      </c>
      <c r="C21" s="126">
        <v>1950</v>
      </c>
      <c r="D21" s="113">
        <f>D2-C21</f>
        <v>65</v>
      </c>
      <c r="E21" s="113" t="s">
        <v>13</v>
      </c>
      <c r="F21" s="52">
        <v>2007</v>
      </c>
      <c r="G21" s="5">
        <v>3</v>
      </c>
      <c r="H21" s="77">
        <f>H1-F21</f>
        <v>8</v>
      </c>
      <c r="I21" s="52">
        <v>2007</v>
      </c>
      <c r="J21" s="5">
        <v>3</v>
      </c>
      <c r="K21" s="77">
        <f>K1-I21</f>
        <v>9</v>
      </c>
      <c r="L21" s="52">
        <v>2007</v>
      </c>
      <c r="M21" s="5">
        <v>3</v>
      </c>
      <c r="N21" s="77">
        <f>N1-L21</f>
        <v>13</v>
      </c>
      <c r="O21" s="52">
        <v>2007</v>
      </c>
      <c r="P21" s="5">
        <v>3</v>
      </c>
      <c r="Q21" s="77">
        <f>Q1-O21</f>
        <v>18</v>
      </c>
      <c r="R21" s="130" t="s">
        <v>96</v>
      </c>
      <c r="Y21" s="56"/>
    </row>
    <row r="22" spans="1:26" s="8" customFormat="1" x14ac:dyDescent="0.25">
      <c r="A22" s="110"/>
      <c r="B22" s="112"/>
      <c r="C22" s="126"/>
      <c r="D22" s="114"/>
      <c r="E22" s="114"/>
      <c r="F22" s="52">
        <v>2008</v>
      </c>
      <c r="G22" s="5">
        <v>1</v>
      </c>
      <c r="H22" s="77">
        <f>H1-F22</f>
        <v>7</v>
      </c>
      <c r="I22" s="52">
        <v>2008</v>
      </c>
      <c r="J22" s="5">
        <v>1</v>
      </c>
      <c r="K22" s="77">
        <f>K1-I22</f>
        <v>8</v>
      </c>
      <c r="L22" s="52">
        <v>2008</v>
      </c>
      <c r="M22" s="5">
        <v>1</v>
      </c>
      <c r="N22" s="77">
        <f>N1-L22</f>
        <v>12</v>
      </c>
      <c r="O22" s="52">
        <v>2008</v>
      </c>
      <c r="P22" s="5">
        <v>1</v>
      </c>
      <c r="Q22" s="77">
        <f>Q1-O22</f>
        <v>17</v>
      </c>
      <c r="R22" s="131"/>
      <c r="Y22" s="56"/>
    </row>
    <row r="23" spans="1:26" s="8" customFormat="1" x14ac:dyDescent="0.25">
      <c r="A23" s="109">
        <v>209</v>
      </c>
      <c r="B23" s="111" t="s">
        <v>83</v>
      </c>
      <c r="C23" s="113">
        <v>1927</v>
      </c>
      <c r="D23" s="113">
        <f>D2-C23</f>
        <v>88</v>
      </c>
      <c r="E23" s="113" t="s">
        <v>13</v>
      </c>
      <c r="F23" s="52">
        <v>2004</v>
      </c>
      <c r="G23" s="5">
        <v>4</v>
      </c>
      <c r="H23" s="77">
        <f>H1-F23</f>
        <v>11</v>
      </c>
      <c r="I23" s="52">
        <v>2004</v>
      </c>
      <c r="J23" s="5">
        <v>4</v>
      </c>
      <c r="K23" s="77">
        <f>K1-I23</f>
        <v>12</v>
      </c>
      <c r="L23" s="52">
        <v>2004</v>
      </c>
      <c r="M23" s="5">
        <v>4</v>
      </c>
      <c r="N23" s="77">
        <f>N1-L23</f>
        <v>16</v>
      </c>
      <c r="O23" s="52">
        <v>2004</v>
      </c>
      <c r="P23" s="5">
        <v>4</v>
      </c>
      <c r="Q23" s="77">
        <f>Q1-O23</f>
        <v>21</v>
      </c>
      <c r="R23" s="130" t="s">
        <v>96</v>
      </c>
    </row>
    <row r="24" spans="1:26" s="8" customFormat="1" x14ac:dyDescent="0.25">
      <c r="A24" s="110"/>
      <c r="B24" s="112"/>
      <c r="C24" s="114"/>
      <c r="D24" s="114"/>
      <c r="E24" s="114"/>
      <c r="F24" s="52">
        <v>2006</v>
      </c>
      <c r="G24" s="5">
        <v>2</v>
      </c>
      <c r="H24" s="77">
        <f>H1-F24</f>
        <v>9</v>
      </c>
      <c r="I24" s="52">
        <v>2006</v>
      </c>
      <c r="J24" s="5">
        <v>2</v>
      </c>
      <c r="K24" s="77">
        <f>K1-I24</f>
        <v>10</v>
      </c>
      <c r="L24" s="52">
        <v>2006</v>
      </c>
      <c r="M24" s="5">
        <v>2</v>
      </c>
      <c r="N24" s="77">
        <f>N1-L24</f>
        <v>14</v>
      </c>
      <c r="O24" s="52">
        <v>2006</v>
      </c>
      <c r="P24" s="5">
        <v>2</v>
      </c>
      <c r="Q24" s="77">
        <f>Q1-O24</f>
        <v>19</v>
      </c>
      <c r="R24" s="131"/>
    </row>
    <row r="25" spans="1:26" s="8" customFormat="1" x14ac:dyDescent="0.25">
      <c r="A25" s="17">
        <v>211</v>
      </c>
      <c r="B25" s="28" t="s">
        <v>84</v>
      </c>
      <c r="C25" s="19">
        <v>1927</v>
      </c>
      <c r="D25" s="19">
        <f>D2-C25</f>
        <v>88</v>
      </c>
      <c r="E25" s="52" t="s">
        <v>13</v>
      </c>
      <c r="F25" s="52">
        <v>2015</v>
      </c>
      <c r="G25" s="5">
        <v>8</v>
      </c>
      <c r="H25" s="77">
        <f>H1-F25</f>
        <v>0</v>
      </c>
      <c r="I25" s="52">
        <v>2015</v>
      </c>
      <c r="J25" s="5">
        <v>8</v>
      </c>
      <c r="K25" s="77">
        <f>K1-I25</f>
        <v>1</v>
      </c>
      <c r="L25" s="52">
        <v>2015</v>
      </c>
      <c r="M25" s="5">
        <v>8</v>
      </c>
      <c r="N25" s="77">
        <f>N1-L25</f>
        <v>5</v>
      </c>
      <c r="O25" s="52">
        <v>2015</v>
      </c>
      <c r="P25" s="5">
        <v>8</v>
      </c>
      <c r="Q25" s="77">
        <f>Q1-O25</f>
        <v>10</v>
      </c>
      <c r="R25" s="6" t="s">
        <v>111</v>
      </c>
    </row>
    <row r="26" spans="1:26" s="8" customFormat="1" x14ac:dyDescent="0.25">
      <c r="A26" s="22">
        <v>499</v>
      </c>
      <c r="B26" s="23" t="s">
        <v>71</v>
      </c>
      <c r="C26" s="52">
        <v>1941</v>
      </c>
      <c r="D26" s="19">
        <f>D2-C26</f>
        <v>74</v>
      </c>
      <c r="E26" s="52" t="s">
        <v>13</v>
      </c>
      <c r="F26" s="52">
        <v>2007</v>
      </c>
      <c r="G26" s="5">
        <v>2</v>
      </c>
      <c r="H26" s="77">
        <f>H1-F26</f>
        <v>8</v>
      </c>
      <c r="I26" s="52">
        <v>2007</v>
      </c>
      <c r="J26" s="5">
        <v>2</v>
      </c>
      <c r="K26" s="77">
        <f>K1-I26</f>
        <v>9</v>
      </c>
      <c r="L26" s="52">
        <v>2007</v>
      </c>
      <c r="M26" s="5">
        <v>2</v>
      </c>
      <c r="N26" s="77">
        <f>N1-L26</f>
        <v>13</v>
      </c>
      <c r="O26" s="52">
        <v>2007</v>
      </c>
      <c r="P26" s="5">
        <v>2</v>
      </c>
      <c r="Q26" s="77">
        <f>Q1-O26</f>
        <v>18</v>
      </c>
      <c r="R26" s="6" t="s">
        <v>96</v>
      </c>
    </row>
    <row r="27" spans="1:26" s="8" customFormat="1" x14ac:dyDescent="0.25">
      <c r="A27" s="20">
        <v>608</v>
      </c>
      <c r="B27" s="21" t="s">
        <v>25</v>
      </c>
      <c r="C27" s="52">
        <v>1970</v>
      </c>
      <c r="D27" s="19">
        <f>D2-C27</f>
        <v>45</v>
      </c>
      <c r="E27" s="19" t="s">
        <v>13</v>
      </c>
      <c r="F27" s="19">
        <v>2008</v>
      </c>
      <c r="G27" s="5">
        <v>2</v>
      </c>
      <c r="H27" s="77">
        <f>H1-F27</f>
        <v>7</v>
      </c>
      <c r="I27" s="19">
        <v>2008</v>
      </c>
      <c r="J27" s="5">
        <v>2</v>
      </c>
      <c r="K27" s="77">
        <f>K1-I27</f>
        <v>8</v>
      </c>
      <c r="L27" s="19">
        <v>2008</v>
      </c>
      <c r="M27" s="5">
        <v>2</v>
      </c>
      <c r="N27" s="77">
        <f>N1-L27</f>
        <v>12</v>
      </c>
      <c r="O27" s="19">
        <v>2008</v>
      </c>
      <c r="P27" s="5">
        <v>2</v>
      </c>
      <c r="Q27" s="77">
        <f>Q1-O27</f>
        <v>17</v>
      </c>
      <c r="R27" s="6" t="s">
        <v>96</v>
      </c>
    </row>
    <row r="28" spans="1:26" s="8" customFormat="1" x14ac:dyDescent="0.25">
      <c r="A28" s="17">
        <v>609</v>
      </c>
      <c r="B28" s="18" t="s">
        <v>5</v>
      </c>
      <c r="C28" s="52">
        <v>1973</v>
      </c>
      <c r="D28" s="19">
        <f>D2-C28</f>
        <v>42</v>
      </c>
      <c r="E28" s="19" t="s">
        <v>13</v>
      </c>
      <c r="F28" s="19">
        <v>2007</v>
      </c>
      <c r="G28" s="5">
        <v>3</v>
      </c>
      <c r="H28" s="77">
        <f>H1-F28</f>
        <v>8</v>
      </c>
      <c r="I28" s="19">
        <v>2007</v>
      </c>
      <c r="J28" s="5">
        <v>3</v>
      </c>
      <c r="K28" s="77">
        <f>K1-I28</f>
        <v>9</v>
      </c>
      <c r="L28" s="19">
        <v>2007</v>
      </c>
      <c r="M28" s="5">
        <v>3</v>
      </c>
      <c r="N28" s="77">
        <f>N1-L28</f>
        <v>13</v>
      </c>
      <c r="O28" s="19">
        <v>2007</v>
      </c>
      <c r="P28" s="5">
        <v>3</v>
      </c>
      <c r="Q28" s="77">
        <f>Q1-O28</f>
        <v>18</v>
      </c>
      <c r="R28" s="6" t="s">
        <v>96</v>
      </c>
    </row>
    <row r="29" spans="1:26" s="8" customFormat="1" x14ac:dyDescent="0.25">
      <c r="A29" s="109">
        <v>629</v>
      </c>
      <c r="B29" s="111" t="s">
        <v>18</v>
      </c>
      <c r="C29" s="126">
        <v>1989</v>
      </c>
      <c r="D29" s="113">
        <f>D2-C29</f>
        <v>26</v>
      </c>
      <c r="E29" s="113" t="s">
        <v>13</v>
      </c>
      <c r="F29" s="90">
        <v>2006</v>
      </c>
      <c r="G29" s="5">
        <v>1</v>
      </c>
      <c r="H29" s="77">
        <f>H1-F29</f>
        <v>9</v>
      </c>
      <c r="I29" s="90">
        <v>2006</v>
      </c>
      <c r="J29" s="5">
        <v>1</v>
      </c>
      <c r="K29" s="77">
        <f>K1-I29</f>
        <v>10</v>
      </c>
      <c r="L29" s="90">
        <v>2006</v>
      </c>
      <c r="M29" s="5">
        <v>1</v>
      </c>
      <c r="N29" s="77">
        <f>N1-L29</f>
        <v>14</v>
      </c>
      <c r="O29" s="90">
        <v>2006</v>
      </c>
      <c r="P29" s="5">
        <v>1</v>
      </c>
      <c r="Q29" s="77">
        <f>Q1-O29</f>
        <v>19</v>
      </c>
      <c r="R29" s="130" t="s">
        <v>96</v>
      </c>
      <c r="V29" s="56"/>
    </row>
    <row r="30" spans="1:26" s="8" customFormat="1" x14ac:dyDescent="0.25">
      <c r="A30" s="110"/>
      <c r="B30" s="112"/>
      <c r="C30" s="126"/>
      <c r="D30" s="114"/>
      <c r="E30" s="114"/>
      <c r="F30" s="90">
        <v>2007</v>
      </c>
      <c r="G30" s="5">
        <v>2</v>
      </c>
      <c r="H30" s="77">
        <f>H1-F30</f>
        <v>8</v>
      </c>
      <c r="I30" s="90">
        <v>2007</v>
      </c>
      <c r="J30" s="5">
        <v>2</v>
      </c>
      <c r="K30" s="77">
        <f>K1-I30</f>
        <v>9</v>
      </c>
      <c r="L30" s="90">
        <v>2007</v>
      </c>
      <c r="M30" s="5">
        <v>2</v>
      </c>
      <c r="N30" s="77">
        <f>N1-L30</f>
        <v>13</v>
      </c>
      <c r="O30" s="90">
        <v>2007</v>
      </c>
      <c r="P30" s="5">
        <v>2</v>
      </c>
      <c r="Q30" s="77">
        <f>Q1-O30</f>
        <v>18</v>
      </c>
      <c r="R30" s="131"/>
      <c r="V30" s="56"/>
    </row>
    <row r="31" spans="1:26" s="8" customFormat="1" x14ac:dyDescent="0.25">
      <c r="A31" s="20">
        <v>637</v>
      </c>
      <c r="B31" s="21" t="s">
        <v>6</v>
      </c>
      <c r="C31" s="52">
        <v>1980</v>
      </c>
      <c r="D31" s="19">
        <f>D2-C31</f>
        <v>35</v>
      </c>
      <c r="E31" s="19" t="s">
        <v>13</v>
      </c>
      <c r="F31" s="19">
        <v>2007</v>
      </c>
      <c r="G31" s="5">
        <v>2</v>
      </c>
      <c r="H31" s="77">
        <f>H1-F31</f>
        <v>8</v>
      </c>
      <c r="I31" s="19">
        <v>2007</v>
      </c>
      <c r="J31" s="5">
        <v>2</v>
      </c>
      <c r="K31" s="77">
        <f>K1-I31</f>
        <v>9</v>
      </c>
      <c r="L31" s="19">
        <v>2007</v>
      </c>
      <c r="M31" s="5">
        <v>2</v>
      </c>
      <c r="N31" s="77">
        <f>N1-L31</f>
        <v>13</v>
      </c>
      <c r="O31" s="19">
        <v>2007</v>
      </c>
      <c r="P31" s="5">
        <v>2</v>
      </c>
      <c r="Q31" s="77">
        <f>Q1-O31</f>
        <v>18</v>
      </c>
      <c r="R31" s="6" t="s">
        <v>96</v>
      </c>
      <c r="V31" s="56"/>
      <c r="W31" s="56"/>
    </row>
    <row r="32" spans="1:26" s="8" customFormat="1" x14ac:dyDescent="0.25">
      <c r="A32" s="20">
        <v>992</v>
      </c>
      <c r="B32" s="21" t="s">
        <v>72</v>
      </c>
      <c r="C32" s="52">
        <v>1927</v>
      </c>
      <c r="D32" s="52">
        <f>D2-C32</f>
        <v>88</v>
      </c>
      <c r="E32" s="52" t="s">
        <v>13</v>
      </c>
      <c r="F32" s="52">
        <v>2007</v>
      </c>
      <c r="G32" s="5">
        <v>3</v>
      </c>
      <c r="H32" s="77">
        <f>H1-F32</f>
        <v>8</v>
      </c>
      <c r="I32" s="52">
        <v>2007</v>
      </c>
      <c r="J32" s="5">
        <v>3</v>
      </c>
      <c r="K32" s="77">
        <f>K1-I32</f>
        <v>9</v>
      </c>
      <c r="L32" s="52">
        <v>2007</v>
      </c>
      <c r="M32" s="5">
        <v>3</v>
      </c>
      <c r="N32" s="77">
        <f>N1-L32</f>
        <v>13</v>
      </c>
      <c r="O32" s="52">
        <v>2007</v>
      </c>
      <c r="P32" s="5">
        <v>3</v>
      </c>
      <c r="Q32" s="77">
        <f>Q1-O32</f>
        <v>18</v>
      </c>
      <c r="R32" s="6" t="s">
        <v>96</v>
      </c>
      <c r="V32" s="56"/>
      <c r="W32" s="56"/>
    </row>
    <row r="33" spans="1:23" s="8" customFormat="1" x14ac:dyDescent="0.25">
      <c r="A33" s="29"/>
      <c r="B33" s="34" t="s">
        <v>78</v>
      </c>
      <c r="C33" s="10"/>
      <c r="D33" s="10"/>
      <c r="E33" s="10"/>
      <c r="F33" s="10"/>
      <c r="H33" s="79"/>
      <c r="I33" s="10"/>
      <c r="K33" s="79"/>
      <c r="L33" s="10"/>
      <c r="N33" s="79"/>
      <c r="O33" s="10"/>
      <c r="Q33" s="79"/>
      <c r="V33" s="56"/>
    </row>
    <row r="34" spans="1:23" s="8" customFormat="1" x14ac:dyDescent="0.25">
      <c r="A34" s="22">
        <v>1</v>
      </c>
      <c r="B34" s="23" t="s">
        <v>21</v>
      </c>
      <c r="C34" s="52">
        <v>1896</v>
      </c>
      <c r="D34" s="52">
        <f>D2-C34</f>
        <v>119</v>
      </c>
      <c r="E34" s="52" t="s">
        <v>14</v>
      </c>
      <c r="F34" s="52">
        <v>2007</v>
      </c>
      <c r="G34" s="5">
        <v>2</v>
      </c>
      <c r="H34" s="77">
        <f>H1-F34</f>
        <v>8</v>
      </c>
      <c r="I34" s="52">
        <v>2007</v>
      </c>
      <c r="J34" s="5">
        <v>2</v>
      </c>
      <c r="K34" s="77">
        <f>K1-I34</f>
        <v>9</v>
      </c>
      <c r="L34" s="52">
        <v>2007</v>
      </c>
      <c r="M34" s="5">
        <v>2</v>
      </c>
      <c r="N34" s="77">
        <f>N1-L34</f>
        <v>13</v>
      </c>
      <c r="O34" s="52">
        <v>2007</v>
      </c>
      <c r="P34" s="5">
        <v>2</v>
      </c>
      <c r="Q34" s="77">
        <f>Q1-O34</f>
        <v>18</v>
      </c>
      <c r="R34" s="6" t="s">
        <v>96</v>
      </c>
    </row>
    <row r="35" spans="1:23" s="8" customFormat="1" x14ac:dyDescent="0.25">
      <c r="A35" s="22">
        <v>17</v>
      </c>
      <c r="B35" s="23" t="s">
        <v>59</v>
      </c>
      <c r="C35" s="52">
        <v>1904</v>
      </c>
      <c r="D35" s="19">
        <f>D2-C35</f>
        <v>111</v>
      </c>
      <c r="E35" s="52" t="s">
        <v>14</v>
      </c>
      <c r="F35" s="52">
        <v>2015</v>
      </c>
      <c r="G35" s="5">
        <v>1</v>
      </c>
      <c r="H35" s="77">
        <f>H1-F35</f>
        <v>0</v>
      </c>
      <c r="I35" s="52">
        <v>2015</v>
      </c>
      <c r="J35" s="5">
        <v>1</v>
      </c>
      <c r="K35" s="77">
        <f>K1-I35</f>
        <v>1</v>
      </c>
      <c r="L35" s="52">
        <v>2015</v>
      </c>
      <c r="M35" s="5">
        <v>1</v>
      </c>
      <c r="N35" s="77">
        <f>N1-L35</f>
        <v>5</v>
      </c>
      <c r="O35" s="52">
        <v>2015</v>
      </c>
      <c r="P35" s="5">
        <v>1</v>
      </c>
      <c r="Q35" s="77">
        <f>Q1-O35</f>
        <v>10</v>
      </c>
      <c r="R35" s="6" t="s">
        <v>96</v>
      </c>
    </row>
    <row r="36" spans="1:23" s="8" customFormat="1" x14ac:dyDescent="0.25">
      <c r="A36" s="22">
        <v>28</v>
      </c>
      <c r="B36" s="23" t="s">
        <v>62</v>
      </c>
      <c r="C36" s="52">
        <v>1913</v>
      </c>
      <c r="D36" s="19">
        <f>D2-C36</f>
        <v>102</v>
      </c>
      <c r="E36" s="52" t="s">
        <v>14</v>
      </c>
      <c r="F36" s="52">
        <v>1980</v>
      </c>
      <c r="G36" s="5">
        <v>1</v>
      </c>
      <c r="H36" s="77">
        <f>H1-F36</f>
        <v>35</v>
      </c>
      <c r="I36" s="52">
        <v>1980</v>
      </c>
      <c r="J36" s="5">
        <v>1</v>
      </c>
      <c r="K36" s="77">
        <f>K1-I36</f>
        <v>36</v>
      </c>
      <c r="L36" s="52">
        <v>1980</v>
      </c>
      <c r="M36" s="5">
        <v>1</v>
      </c>
      <c r="N36" s="77">
        <f>N1-L36</f>
        <v>40</v>
      </c>
      <c r="O36" s="52">
        <v>1980</v>
      </c>
      <c r="P36" s="5">
        <v>1</v>
      </c>
      <c r="Q36" s="77">
        <f>Q1-O36</f>
        <v>45</v>
      </c>
      <c r="R36" s="6" t="s">
        <v>96</v>
      </c>
    </row>
    <row r="37" spans="1:23" s="8" customFormat="1" x14ac:dyDescent="0.25">
      <c r="A37" s="20">
        <v>140</v>
      </c>
      <c r="B37" s="21" t="s">
        <v>8</v>
      </c>
      <c r="C37" s="52">
        <v>1960</v>
      </c>
      <c r="D37" s="19">
        <f>D2-C37</f>
        <v>55</v>
      </c>
      <c r="E37" s="19" t="s">
        <v>14</v>
      </c>
      <c r="F37" s="19">
        <v>2007</v>
      </c>
      <c r="G37" s="39">
        <v>5</v>
      </c>
      <c r="H37" s="96">
        <f>H1-F37</f>
        <v>8</v>
      </c>
      <c r="I37" s="19">
        <v>2007</v>
      </c>
      <c r="J37" s="39">
        <v>5</v>
      </c>
      <c r="K37" s="96">
        <f>K1-I37</f>
        <v>9</v>
      </c>
      <c r="L37" s="19">
        <v>2007</v>
      </c>
      <c r="M37" s="39">
        <v>5</v>
      </c>
      <c r="N37" s="96">
        <f>N1-L37</f>
        <v>13</v>
      </c>
      <c r="O37" s="19">
        <v>2007</v>
      </c>
      <c r="P37" s="39">
        <v>5</v>
      </c>
      <c r="Q37" s="96">
        <f>Q1-O37</f>
        <v>18</v>
      </c>
      <c r="R37" s="6" t="s">
        <v>96</v>
      </c>
      <c r="U37" s="7"/>
      <c r="V37" s="56"/>
    </row>
    <row r="38" spans="1:23" s="8" customFormat="1" x14ac:dyDescent="0.25">
      <c r="A38" s="109">
        <v>156</v>
      </c>
      <c r="B38" s="111" t="s">
        <v>27</v>
      </c>
      <c r="C38" s="126">
        <v>1902</v>
      </c>
      <c r="D38" s="113">
        <f>D2-C38</f>
        <v>113</v>
      </c>
      <c r="E38" s="113" t="s">
        <v>14</v>
      </c>
      <c r="F38" s="52">
        <v>1970</v>
      </c>
      <c r="G38" s="5">
        <v>1</v>
      </c>
      <c r="H38" s="77">
        <f>H1-F38</f>
        <v>45</v>
      </c>
      <c r="I38" s="52">
        <v>1970</v>
      </c>
      <c r="J38" s="5">
        <v>1</v>
      </c>
      <c r="K38" s="77">
        <f>K1-I38</f>
        <v>46</v>
      </c>
      <c r="L38" s="52">
        <v>1970</v>
      </c>
      <c r="M38" s="5">
        <v>1</v>
      </c>
      <c r="N38" s="77">
        <f>N1-L38</f>
        <v>50</v>
      </c>
      <c r="O38" s="52">
        <v>1970</v>
      </c>
      <c r="P38" s="5">
        <v>1</v>
      </c>
      <c r="Q38" s="77">
        <f>Q1-O38</f>
        <v>55</v>
      </c>
      <c r="R38" s="130" t="s">
        <v>96</v>
      </c>
      <c r="U38" s="7"/>
      <c r="V38" s="56"/>
      <c r="W38" s="56"/>
    </row>
    <row r="39" spans="1:23" s="8" customFormat="1" x14ac:dyDescent="0.25">
      <c r="A39" s="110"/>
      <c r="B39" s="112"/>
      <c r="C39" s="126"/>
      <c r="D39" s="114"/>
      <c r="E39" s="114"/>
      <c r="F39" s="52">
        <v>1985</v>
      </c>
      <c r="G39" s="5">
        <v>2</v>
      </c>
      <c r="H39" s="77">
        <f>H1-F39</f>
        <v>30</v>
      </c>
      <c r="I39" s="52">
        <v>1985</v>
      </c>
      <c r="J39" s="5">
        <v>2</v>
      </c>
      <c r="K39" s="77">
        <f>K1-I39</f>
        <v>31</v>
      </c>
      <c r="L39" s="52">
        <v>1985</v>
      </c>
      <c r="M39" s="5">
        <v>2</v>
      </c>
      <c r="N39" s="77">
        <f>N1-L39</f>
        <v>35</v>
      </c>
      <c r="O39" s="52">
        <v>1985</v>
      </c>
      <c r="P39" s="5">
        <v>2</v>
      </c>
      <c r="Q39" s="77">
        <f>Q1-O39</f>
        <v>40</v>
      </c>
      <c r="R39" s="131"/>
      <c r="U39" s="7"/>
      <c r="V39" s="56"/>
      <c r="W39" s="56"/>
    </row>
    <row r="40" spans="1:23" s="8" customFormat="1" x14ac:dyDescent="0.25">
      <c r="A40" s="20">
        <v>189</v>
      </c>
      <c r="B40" s="21" t="s">
        <v>16</v>
      </c>
      <c r="C40" s="52">
        <v>1916</v>
      </c>
      <c r="D40" s="52">
        <f>D2-C40</f>
        <v>99</v>
      </c>
      <c r="E40" s="52" t="s">
        <v>14</v>
      </c>
      <c r="F40" s="52">
        <v>2007</v>
      </c>
      <c r="G40" s="5">
        <v>3</v>
      </c>
      <c r="H40" s="77">
        <f>H1-F40</f>
        <v>8</v>
      </c>
      <c r="I40" s="52">
        <v>2007</v>
      </c>
      <c r="J40" s="5">
        <v>3</v>
      </c>
      <c r="K40" s="77">
        <f>K1-I40</f>
        <v>9</v>
      </c>
      <c r="L40" s="52">
        <v>2007</v>
      </c>
      <c r="M40" s="5">
        <v>3</v>
      </c>
      <c r="N40" s="77">
        <f>N1-L40</f>
        <v>13</v>
      </c>
      <c r="O40" s="52">
        <v>2007</v>
      </c>
      <c r="P40" s="5">
        <v>3</v>
      </c>
      <c r="Q40" s="77">
        <f>Q1-O40</f>
        <v>18</v>
      </c>
      <c r="R40" s="6" t="s">
        <v>96</v>
      </c>
      <c r="U40" s="7"/>
      <c r="V40" s="56"/>
      <c r="W40" s="56"/>
    </row>
    <row r="41" spans="1:23" s="8" customFormat="1" x14ac:dyDescent="0.25">
      <c r="A41" s="22">
        <v>504</v>
      </c>
      <c r="B41" s="23" t="s">
        <v>29</v>
      </c>
      <c r="C41" s="52">
        <v>1884</v>
      </c>
      <c r="D41" s="19">
        <f>D2-C41</f>
        <v>131</v>
      </c>
      <c r="E41" s="52" t="s">
        <v>14</v>
      </c>
      <c r="F41" s="52">
        <v>2007</v>
      </c>
      <c r="G41" s="5">
        <v>1</v>
      </c>
      <c r="H41" s="77">
        <f>H1-F41</f>
        <v>8</v>
      </c>
      <c r="I41" s="52">
        <v>2007</v>
      </c>
      <c r="J41" s="5">
        <v>1</v>
      </c>
      <c r="K41" s="77">
        <f>K1-I41</f>
        <v>9</v>
      </c>
      <c r="L41" s="52">
        <v>2007</v>
      </c>
      <c r="M41" s="5">
        <v>1</v>
      </c>
      <c r="N41" s="77">
        <f>N1-L41</f>
        <v>13</v>
      </c>
      <c r="O41" s="52">
        <v>2007</v>
      </c>
      <c r="P41" s="5">
        <v>1</v>
      </c>
      <c r="Q41" s="77">
        <f>Q1-O41</f>
        <v>18</v>
      </c>
      <c r="R41" s="6" t="s">
        <v>96</v>
      </c>
      <c r="U41" s="7"/>
      <c r="V41" s="56"/>
    </row>
    <row r="42" spans="1:23" s="8" customFormat="1" x14ac:dyDescent="0.25">
      <c r="A42" s="109">
        <v>525</v>
      </c>
      <c r="B42" s="111" t="s">
        <v>67</v>
      </c>
      <c r="C42" s="126">
        <v>1982</v>
      </c>
      <c r="D42" s="113">
        <f>D2-C42</f>
        <v>33</v>
      </c>
      <c r="E42" s="113" t="s">
        <v>14</v>
      </c>
      <c r="F42" s="52">
        <v>1981</v>
      </c>
      <c r="G42" s="5">
        <v>1</v>
      </c>
      <c r="H42" s="97">
        <f>H1-F42</f>
        <v>34</v>
      </c>
      <c r="I42" s="52">
        <v>1981</v>
      </c>
      <c r="J42" s="5">
        <v>1</v>
      </c>
      <c r="K42" s="97">
        <f>K1-I42</f>
        <v>35</v>
      </c>
      <c r="L42" s="52">
        <v>1981</v>
      </c>
      <c r="M42" s="5">
        <v>1</v>
      </c>
      <c r="N42" s="97">
        <f>N1-L42</f>
        <v>39</v>
      </c>
      <c r="O42" s="52">
        <v>1981</v>
      </c>
      <c r="P42" s="5">
        <v>1</v>
      </c>
      <c r="Q42" s="97">
        <f>Q1-O42</f>
        <v>44</v>
      </c>
      <c r="R42" s="130" t="s">
        <v>96</v>
      </c>
      <c r="U42" s="7"/>
    </row>
    <row r="43" spans="1:23" s="8" customFormat="1" x14ac:dyDescent="0.25">
      <c r="A43" s="110"/>
      <c r="B43" s="112"/>
      <c r="C43" s="126"/>
      <c r="D43" s="114"/>
      <c r="E43" s="114"/>
      <c r="F43" s="52">
        <v>1995</v>
      </c>
      <c r="G43" s="5">
        <v>2</v>
      </c>
      <c r="H43" s="97">
        <f>H1-F43</f>
        <v>20</v>
      </c>
      <c r="I43" s="52">
        <v>1995</v>
      </c>
      <c r="J43" s="5">
        <v>2</v>
      </c>
      <c r="K43" s="97">
        <f>K1-I43</f>
        <v>21</v>
      </c>
      <c r="L43" s="52">
        <v>1995</v>
      </c>
      <c r="M43" s="5">
        <v>2</v>
      </c>
      <c r="N43" s="97">
        <f>N1-L43</f>
        <v>25</v>
      </c>
      <c r="O43" s="52">
        <v>1995</v>
      </c>
      <c r="P43" s="5">
        <v>2</v>
      </c>
      <c r="Q43" s="97">
        <f>Q1-O43</f>
        <v>30</v>
      </c>
      <c r="R43" s="131"/>
      <c r="U43" s="7"/>
    </row>
    <row r="44" spans="1:23" s="8" customFormat="1" x14ac:dyDescent="0.25">
      <c r="A44" s="22">
        <v>556</v>
      </c>
      <c r="B44" s="27" t="s">
        <v>86</v>
      </c>
      <c r="C44" s="52">
        <v>1975</v>
      </c>
      <c r="D44" s="19">
        <f>D2-C44</f>
        <v>40</v>
      </c>
      <c r="E44" s="52" t="s">
        <v>14</v>
      </c>
      <c r="F44" s="52">
        <v>2014</v>
      </c>
      <c r="G44" s="5">
        <v>3</v>
      </c>
      <c r="H44" s="97">
        <f>H1-F44</f>
        <v>1</v>
      </c>
      <c r="I44" s="52">
        <v>2014</v>
      </c>
      <c r="J44" s="5">
        <v>3</v>
      </c>
      <c r="K44" s="97">
        <f>K1-I44</f>
        <v>2</v>
      </c>
      <c r="L44" s="52">
        <v>2014</v>
      </c>
      <c r="M44" s="5">
        <v>3</v>
      </c>
      <c r="N44" s="97">
        <f>N1-L44</f>
        <v>6</v>
      </c>
      <c r="O44" s="52">
        <v>2014</v>
      </c>
      <c r="P44" s="5">
        <v>3</v>
      </c>
      <c r="Q44" s="97">
        <f>Q1-O44</f>
        <v>11</v>
      </c>
      <c r="R44" s="6" t="s">
        <v>96</v>
      </c>
      <c r="U44" s="7"/>
    </row>
    <row r="45" spans="1:23" s="8" customFormat="1" x14ac:dyDescent="0.25">
      <c r="A45" s="20">
        <v>620</v>
      </c>
      <c r="B45" s="21" t="s">
        <v>4</v>
      </c>
      <c r="C45" s="52">
        <v>1903</v>
      </c>
      <c r="D45" s="52">
        <f>D2-C45</f>
        <v>112</v>
      </c>
      <c r="E45" s="52" t="s">
        <v>14</v>
      </c>
      <c r="F45" s="52">
        <v>2007</v>
      </c>
      <c r="G45" s="5">
        <v>2</v>
      </c>
      <c r="H45" s="77">
        <f>H1-F45</f>
        <v>8</v>
      </c>
      <c r="I45" s="52">
        <v>2007</v>
      </c>
      <c r="J45" s="5">
        <v>2</v>
      </c>
      <c r="K45" s="77">
        <f>K1-I45</f>
        <v>9</v>
      </c>
      <c r="L45" s="52">
        <v>2007</v>
      </c>
      <c r="M45" s="5">
        <v>2</v>
      </c>
      <c r="N45" s="77">
        <f>N1-L45</f>
        <v>13</v>
      </c>
      <c r="O45" s="52">
        <v>2007</v>
      </c>
      <c r="P45" s="5">
        <v>2</v>
      </c>
      <c r="Q45" s="77">
        <f>Q1-O45</f>
        <v>18</v>
      </c>
      <c r="R45" s="6" t="s">
        <v>96</v>
      </c>
    </row>
    <row r="46" spans="1:23" s="8" customFormat="1" x14ac:dyDescent="0.25">
      <c r="A46" s="29"/>
      <c r="B46" s="60" t="s">
        <v>53</v>
      </c>
      <c r="C46" s="92"/>
      <c r="D46" s="10"/>
      <c r="E46" s="10"/>
      <c r="F46" s="10"/>
      <c r="H46" s="79"/>
      <c r="I46" s="10"/>
      <c r="K46" s="79"/>
      <c r="L46" s="10"/>
      <c r="N46" s="79"/>
      <c r="O46" s="10"/>
      <c r="Q46" s="79"/>
    </row>
    <row r="47" spans="1:23" s="8" customFormat="1" x14ac:dyDescent="0.25">
      <c r="A47" s="22">
        <v>60</v>
      </c>
      <c r="B47" s="23" t="s">
        <v>40</v>
      </c>
      <c r="C47" s="52">
        <v>1930</v>
      </c>
      <c r="D47" s="52">
        <f>D2-C47</f>
        <v>85</v>
      </c>
      <c r="E47" s="52" t="s">
        <v>30</v>
      </c>
      <c r="F47" s="52">
        <v>2007</v>
      </c>
      <c r="G47" s="5">
        <v>2</v>
      </c>
      <c r="H47" s="77">
        <f>H1-F47</f>
        <v>8</v>
      </c>
      <c r="I47" s="52">
        <v>2007</v>
      </c>
      <c r="J47" s="5">
        <v>2</v>
      </c>
      <c r="K47" s="77">
        <f>K1-I47</f>
        <v>9</v>
      </c>
      <c r="L47" s="52">
        <v>2007</v>
      </c>
      <c r="M47" s="5">
        <v>2</v>
      </c>
      <c r="N47" s="77">
        <f>N1-L47</f>
        <v>13</v>
      </c>
      <c r="O47" s="52">
        <v>2007</v>
      </c>
      <c r="P47" s="5">
        <v>2</v>
      </c>
      <c r="Q47" s="77">
        <f>Q1-O47</f>
        <v>18</v>
      </c>
      <c r="R47" s="6" t="s">
        <v>96</v>
      </c>
      <c r="U47" s="7"/>
      <c r="V47" s="56"/>
    </row>
    <row r="48" spans="1:23" s="8" customFormat="1" x14ac:dyDescent="0.25">
      <c r="A48" s="22">
        <v>62</v>
      </c>
      <c r="B48" s="23" t="s">
        <v>33</v>
      </c>
      <c r="C48" s="52">
        <v>1995</v>
      </c>
      <c r="D48" s="19">
        <f>D2-C48</f>
        <v>20</v>
      </c>
      <c r="E48" s="52" t="s">
        <v>30</v>
      </c>
      <c r="F48" s="52">
        <v>1995</v>
      </c>
      <c r="G48" s="5">
        <v>3</v>
      </c>
      <c r="H48" s="77">
        <f>H1-F48</f>
        <v>20</v>
      </c>
      <c r="I48" s="52">
        <v>1995</v>
      </c>
      <c r="J48" s="5">
        <v>3</v>
      </c>
      <c r="K48" s="77">
        <f>K1-I48</f>
        <v>21</v>
      </c>
      <c r="L48" s="52">
        <v>1995</v>
      </c>
      <c r="M48" s="5">
        <v>3</v>
      </c>
      <c r="N48" s="77">
        <f>N1-L48</f>
        <v>25</v>
      </c>
      <c r="O48" s="52">
        <v>1995</v>
      </c>
      <c r="P48" s="5">
        <v>3</v>
      </c>
      <c r="Q48" s="77">
        <f>Q1-O48</f>
        <v>30</v>
      </c>
      <c r="R48" s="6" t="s">
        <v>96</v>
      </c>
      <c r="T48" s="57"/>
      <c r="U48" s="7"/>
      <c r="V48" s="56"/>
      <c r="W48" s="56"/>
    </row>
    <row r="49" spans="1:23" s="8" customFormat="1" x14ac:dyDescent="0.25">
      <c r="A49" s="20">
        <v>64</v>
      </c>
      <c r="B49" s="21" t="s">
        <v>34</v>
      </c>
      <c r="C49" s="52">
        <v>1894</v>
      </c>
      <c r="D49" s="19">
        <f>D2-C49</f>
        <v>121</v>
      </c>
      <c r="E49" s="52" t="s">
        <v>30</v>
      </c>
      <c r="F49" s="52">
        <v>2007</v>
      </c>
      <c r="G49" s="5">
        <v>2</v>
      </c>
      <c r="H49" s="77">
        <f>H1-F49</f>
        <v>8</v>
      </c>
      <c r="I49" s="52">
        <v>2007</v>
      </c>
      <c r="J49" s="5">
        <v>2</v>
      </c>
      <c r="K49" s="77">
        <f>K1-I49</f>
        <v>9</v>
      </c>
      <c r="L49" s="52">
        <v>2007</v>
      </c>
      <c r="M49" s="5">
        <v>2</v>
      </c>
      <c r="N49" s="77">
        <f>N1-L49</f>
        <v>13</v>
      </c>
      <c r="O49" s="52">
        <v>2007</v>
      </c>
      <c r="P49" s="5">
        <v>2</v>
      </c>
      <c r="Q49" s="77">
        <f>Q1-O49</f>
        <v>18</v>
      </c>
      <c r="R49" s="6" t="s">
        <v>96</v>
      </c>
      <c r="T49" s="7"/>
      <c r="U49" s="7"/>
      <c r="V49" s="56"/>
      <c r="W49" s="56"/>
    </row>
    <row r="50" spans="1:23" s="8" customFormat="1" x14ac:dyDescent="0.25">
      <c r="A50" s="20">
        <v>70</v>
      </c>
      <c r="B50" s="30" t="s">
        <v>75</v>
      </c>
      <c r="C50" s="52">
        <v>1889</v>
      </c>
      <c r="D50" s="52">
        <f>D2-C50</f>
        <v>126</v>
      </c>
      <c r="E50" s="52" t="s">
        <v>30</v>
      </c>
      <c r="F50" s="52">
        <v>1980</v>
      </c>
      <c r="G50" s="5">
        <v>1</v>
      </c>
      <c r="H50" s="77">
        <f>H1-F50</f>
        <v>35</v>
      </c>
      <c r="I50" s="52">
        <v>1980</v>
      </c>
      <c r="J50" s="5">
        <v>1</v>
      </c>
      <c r="K50" s="77">
        <f>K1-I50</f>
        <v>36</v>
      </c>
      <c r="L50" s="52">
        <v>1980</v>
      </c>
      <c r="M50" s="5">
        <v>1</v>
      </c>
      <c r="N50" s="77">
        <f>N1-L50</f>
        <v>40</v>
      </c>
      <c r="O50" s="52">
        <v>1980</v>
      </c>
      <c r="P50" s="5">
        <v>1</v>
      </c>
      <c r="Q50" s="77">
        <f>Q1-O50</f>
        <v>45</v>
      </c>
      <c r="R50" s="6" t="s">
        <v>96</v>
      </c>
      <c r="T50" s="57"/>
      <c r="U50" s="7"/>
      <c r="V50" s="56"/>
    </row>
    <row r="51" spans="1:23" s="8" customFormat="1" x14ac:dyDescent="0.25">
      <c r="A51" s="24">
        <v>71</v>
      </c>
      <c r="B51" s="25" t="s">
        <v>2</v>
      </c>
      <c r="C51" s="52">
        <v>1926</v>
      </c>
      <c r="D51" s="19">
        <f>D2-C51</f>
        <v>89</v>
      </c>
      <c r="E51" s="52" t="s">
        <v>30</v>
      </c>
      <c r="F51" s="52">
        <v>2007</v>
      </c>
      <c r="G51" s="5">
        <v>2</v>
      </c>
      <c r="H51" s="77">
        <f>H1-F51</f>
        <v>8</v>
      </c>
      <c r="I51" s="52">
        <v>2007</v>
      </c>
      <c r="J51" s="5">
        <v>2</v>
      </c>
      <c r="K51" s="77">
        <f>K1-I51</f>
        <v>9</v>
      </c>
      <c r="L51" s="52">
        <v>2007</v>
      </c>
      <c r="M51" s="5">
        <v>2</v>
      </c>
      <c r="N51" s="77">
        <f>N1-L51</f>
        <v>13</v>
      </c>
      <c r="O51" s="52">
        <v>2007</v>
      </c>
      <c r="P51" s="5">
        <v>2</v>
      </c>
      <c r="Q51" s="77">
        <f>Q1-O51</f>
        <v>18</v>
      </c>
      <c r="R51" s="6" t="s">
        <v>96</v>
      </c>
      <c r="T51" s="57"/>
      <c r="U51" s="7"/>
    </row>
    <row r="52" spans="1:23" s="8" customFormat="1" x14ac:dyDescent="0.25">
      <c r="A52" s="22">
        <v>82</v>
      </c>
      <c r="B52" s="23" t="s">
        <v>41</v>
      </c>
      <c r="C52" s="52">
        <v>2002</v>
      </c>
      <c r="D52" s="19">
        <f>D2-C52</f>
        <v>13</v>
      </c>
      <c r="E52" s="52" t="s">
        <v>30</v>
      </c>
      <c r="F52" s="52">
        <v>2002</v>
      </c>
      <c r="G52" s="5">
        <v>3</v>
      </c>
      <c r="H52" s="77">
        <f>H1-F52</f>
        <v>13</v>
      </c>
      <c r="I52" s="52">
        <v>2002</v>
      </c>
      <c r="J52" s="5">
        <v>3</v>
      </c>
      <c r="K52" s="77">
        <f>K1-I52</f>
        <v>14</v>
      </c>
      <c r="L52" s="52">
        <v>2002</v>
      </c>
      <c r="M52" s="5">
        <v>3</v>
      </c>
      <c r="N52" s="77">
        <f>N1-L52</f>
        <v>18</v>
      </c>
      <c r="O52" s="52">
        <v>2002</v>
      </c>
      <c r="P52" s="5">
        <v>3</v>
      </c>
      <c r="Q52" s="77">
        <f>Q1-O52</f>
        <v>23</v>
      </c>
      <c r="R52" s="6" t="s">
        <v>96</v>
      </c>
      <c r="T52" s="58"/>
    </row>
    <row r="53" spans="1:23" s="8" customFormat="1" x14ac:dyDescent="0.25">
      <c r="A53" s="22">
        <v>85</v>
      </c>
      <c r="B53" s="23" t="s">
        <v>35</v>
      </c>
      <c r="C53" s="52">
        <v>2002</v>
      </c>
      <c r="D53" s="19">
        <f>D2-C53</f>
        <v>13</v>
      </c>
      <c r="E53" s="52" t="s">
        <v>30</v>
      </c>
      <c r="F53" s="52">
        <v>2002</v>
      </c>
      <c r="G53" s="5">
        <v>2</v>
      </c>
      <c r="H53" s="77">
        <f>H1-F53</f>
        <v>13</v>
      </c>
      <c r="I53" s="52">
        <v>2002</v>
      </c>
      <c r="J53" s="5">
        <v>2</v>
      </c>
      <c r="K53" s="77">
        <f>K1-I53</f>
        <v>14</v>
      </c>
      <c r="L53" s="52">
        <v>2002</v>
      </c>
      <c r="M53" s="5">
        <v>2</v>
      </c>
      <c r="N53" s="77">
        <f>N1-L53</f>
        <v>18</v>
      </c>
      <c r="O53" s="52">
        <v>2002</v>
      </c>
      <c r="P53" s="5">
        <v>2</v>
      </c>
      <c r="Q53" s="77">
        <f>Q1-O53</f>
        <v>23</v>
      </c>
      <c r="R53" s="6" t="s">
        <v>96</v>
      </c>
      <c r="T53" s="58"/>
    </row>
    <row r="54" spans="1:23" s="8" customFormat="1" x14ac:dyDescent="0.25">
      <c r="A54" s="20">
        <v>130</v>
      </c>
      <c r="B54" s="21" t="s">
        <v>38</v>
      </c>
      <c r="C54" s="52">
        <v>1990</v>
      </c>
      <c r="D54" s="19">
        <f>D2-C54</f>
        <v>25</v>
      </c>
      <c r="E54" s="52" t="s">
        <v>30</v>
      </c>
      <c r="F54" s="52">
        <v>1988</v>
      </c>
      <c r="G54" s="5">
        <v>2</v>
      </c>
      <c r="H54" s="77">
        <f>H1-F54</f>
        <v>27</v>
      </c>
      <c r="I54" s="52">
        <v>1988</v>
      </c>
      <c r="J54" s="5">
        <v>2</v>
      </c>
      <c r="K54" s="77">
        <f>K1-I54</f>
        <v>28</v>
      </c>
      <c r="L54" s="52">
        <v>1988</v>
      </c>
      <c r="M54" s="5">
        <v>2</v>
      </c>
      <c r="N54" s="77">
        <f>N1-L54</f>
        <v>32</v>
      </c>
      <c r="O54" s="52">
        <v>1988</v>
      </c>
      <c r="P54" s="5">
        <v>2</v>
      </c>
      <c r="Q54" s="77">
        <f>Q1-O54</f>
        <v>37</v>
      </c>
      <c r="R54" s="6" t="s">
        <v>96</v>
      </c>
    </row>
    <row r="55" spans="1:23" s="8" customFormat="1" x14ac:dyDescent="0.25">
      <c r="A55" s="20">
        <v>188</v>
      </c>
      <c r="B55" s="21" t="s">
        <v>37</v>
      </c>
      <c r="C55" s="52">
        <v>1895</v>
      </c>
      <c r="D55" s="19">
        <f>D2-C55</f>
        <v>120</v>
      </c>
      <c r="E55" s="52" t="s">
        <v>30</v>
      </c>
      <c r="F55" s="52">
        <v>1980</v>
      </c>
      <c r="G55" s="5">
        <v>1</v>
      </c>
      <c r="H55" s="77">
        <f>H1-F55</f>
        <v>35</v>
      </c>
      <c r="I55" s="52">
        <v>1980</v>
      </c>
      <c r="J55" s="5">
        <v>1</v>
      </c>
      <c r="K55" s="77">
        <f>K1-I55</f>
        <v>36</v>
      </c>
      <c r="L55" s="52">
        <v>1980</v>
      </c>
      <c r="M55" s="5">
        <v>1</v>
      </c>
      <c r="N55" s="77">
        <f>N1-L55</f>
        <v>40</v>
      </c>
      <c r="O55" s="52">
        <v>1980</v>
      </c>
      <c r="P55" s="5">
        <v>1</v>
      </c>
      <c r="Q55" s="77">
        <f>Q1-O55</f>
        <v>45</v>
      </c>
      <c r="R55" s="6" t="s">
        <v>96</v>
      </c>
    </row>
    <row r="56" spans="1:23" s="8" customFormat="1" x14ac:dyDescent="0.25">
      <c r="A56" s="20">
        <v>193</v>
      </c>
      <c r="B56" s="21" t="s">
        <v>36</v>
      </c>
      <c r="C56" s="52">
        <v>1915</v>
      </c>
      <c r="D56" s="19">
        <f>D2-C56</f>
        <v>100</v>
      </c>
      <c r="E56" s="52" t="s">
        <v>30</v>
      </c>
      <c r="F56" s="52">
        <v>1988</v>
      </c>
      <c r="G56" s="39">
        <v>2</v>
      </c>
      <c r="H56" s="96">
        <f>H1-F56</f>
        <v>27</v>
      </c>
      <c r="I56" s="52">
        <v>1988</v>
      </c>
      <c r="J56" s="39">
        <v>2</v>
      </c>
      <c r="K56" s="96">
        <f>K1-I56</f>
        <v>28</v>
      </c>
      <c r="L56" s="52">
        <v>1988</v>
      </c>
      <c r="M56" s="39">
        <v>2</v>
      </c>
      <c r="N56" s="96">
        <f>N1-L56</f>
        <v>32</v>
      </c>
      <c r="O56" s="52">
        <v>1988</v>
      </c>
      <c r="P56" s="39">
        <v>2</v>
      </c>
      <c r="Q56" s="96">
        <f>Q1-O56</f>
        <v>37</v>
      </c>
      <c r="R56" s="6" t="s">
        <v>96</v>
      </c>
    </row>
    <row r="57" spans="1:23" s="8" customFormat="1" x14ac:dyDescent="0.25">
      <c r="A57" s="20">
        <v>195</v>
      </c>
      <c r="B57" s="21" t="s">
        <v>63</v>
      </c>
      <c r="C57" s="52">
        <v>1930</v>
      </c>
      <c r="D57" s="19">
        <f>D2-C57</f>
        <v>85</v>
      </c>
      <c r="E57" s="52" t="s">
        <v>30</v>
      </c>
      <c r="F57" s="52">
        <v>1960</v>
      </c>
      <c r="G57" s="5">
        <v>1</v>
      </c>
      <c r="H57" s="77">
        <f>H1-F57</f>
        <v>55</v>
      </c>
      <c r="I57" s="52">
        <v>1960</v>
      </c>
      <c r="J57" s="5">
        <v>1</v>
      </c>
      <c r="K57" s="77">
        <f>K1-I57</f>
        <v>56</v>
      </c>
      <c r="L57" s="52">
        <v>1960</v>
      </c>
      <c r="M57" s="5">
        <v>1</v>
      </c>
      <c r="N57" s="77">
        <f>N1-L57</f>
        <v>60</v>
      </c>
      <c r="O57" s="52">
        <v>1960</v>
      </c>
      <c r="P57" s="5">
        <v>1</v>
      </c>
      <c r="Q57" s="77">
        <f>Q1-O57</f>
        <v>65</v>
      </c>
      <c r="R57" s="6" t="s">
        <v>96</v>
      </c>
    </row>
    <row r="58" spans="1:23" s="8" customFormat="1" x14ac:dyDescent="0.25">
      <c r="A58" s="20">
        <v>203</v>
      </c>
      <c r="B58" s="21" t="s">
        <v>52</v>
      </c>
      <c r="C58" s="52">
        <v>1926</v>
      </c>
      <c r="D58" s="19">
        <f>D2-C58</f>
        <v>89</v>
      </c>
      <c r="E58" s="52" t="s">
        <v>30</v>
      </c>
      <c r="F58" s="52">
        <v>2007</v>
      </c>
      <c r="G58" s="5">
        <v>2</v>
      </c>
      <c r="H58" s="77">
        <f>H1-F58</f>
        <v>8</v>
      </c>
      <c r="I58" s="52">
        <v>2007</v>
      </c>
      <c r="J58" s="5">
        <v>2</v>
      </c>
      <c r="K58" s="77">
        <f>K1-I58</f>
        <v>9</v>
      </c>
      <c r="L58" s="52">
        <v>2007</v>
      </c>
      <c r="M58" s="5">
        <v>2</v>
      </c>
      <c r="N58" s="77">
        <f>N1-L58</f>
        <v>13</v>
      </c>
      <c r="O58" s="52">
        <v>2007</v>
      </c>
      <c r="P58" s="5">
        <v>2</v>
      </c>
      <c r="Q58" s="77">
        <f>Q1-O58</f>
        <v>18</v>
      </c>
      <c r="R58" s="6" t="s">
        <v>96</v>
      </c>
    </row>
    <row r="59" spans="1:23" s="8" customFormat="1" x14ac:dyDescent="0.25">
      <c r="A59" s="20">
        <v>217</v>
      </c>
      <c r="B59" s="30" t="s">
        <v>73</v>
      </c>
      <c r="C59" s="52">
        <v>1969</v>
      </c>
      <c r="D59" s="19">
        <f>D2-C59</f>
        <v>46</v>
      </c>
      <c r="E59" s="52" t="s">
        <v>30</v>
      </c>
      <c r="F59" s="52">
        <v>1969</v>
      </c>
      <c r="G59" s="5">
        <v>1</v>
      </c>
      <c r="H59" s="77">
        <f>H1-F59</f>
        <v>46</v>
      </c>
      <c r="I59" s="52">
        <v>1969</v>
      </c>
      <c r="J59" s="5">
        <v>1</v>
      </c>
      <c r="K59" s="77">
        <f>K1-I59</f>
        <v>47</v>
      </c>
      <c r="L59" s="52">
        <v>1969</v>
      </c>
      <c r="M59" s="5">
        <v>1</v>
      </c>
      <c r="N59" s="77">
        <f>N1-L59</f>
        <v>51</v>
      </c>
      <c r="O59" s="52">
        <v>1969</v>
      </c>
      <c r="P59" s="5">
        <v>1</v>
      </c>
      <c r="Q59" s="77">
        <f>Q1-O59</f>
        <v>56</v>
      </c>
      <c r="R59" s="6" t="s">
        <v>96</v>
      </c>
    </row>
    <row r="60" spans="1:23" s="8" customFormat="1" x14ac:dyDescent="0.25">
      <c r="A60" s="20">
        <v>505</v>
      </c>
      <c r="B60" s="21" t="s">
        <v>85</v>
      </c>
      <c r="C60" s="52">
        <v>1888</v>
      </c>
      <c r="D60" s="19">
        <f>D2-C60</f>
        <v>127</v>
      </c>
      <c r="E60" s="52" t="s">
        <v>30</v>
      </c>
      <c r="F60" s="52">
        <v>2000</v>
      </c>
      <c r="G60" s="5">
        <v>2</v>
      </c>
      <c r="H60" s="77">
        <f>H1-F60</f>
        <v>15</v>
      </c>
      <c r="I60" s="52">
        <v>2000</v>
      </c>
      <c r="J60" s="5">
        <v>2</v>
      </c>
      <c r="K60" s="77">
        <f>K1-I60</f>
        <v>16</v>
      </c>
      <c r="L60" s="52">
        <v>2000</v>
      </c>
      <c r="M60" s="5">
        <v>2</v>
      </c>
      <c r="N60" s="77">
        <f>N1-L60</f>
        <v>20</v>
      </c>
      <c r="O60" s="52">
        <v>2000</v>
      </c>
      <c r="P60" s="5">
        <v>2</v>
      </c>
      <c r="Q60" s="77">
        <f>Q1-O60</f>
        <v>25</v>
      </c>
      <c r="R60" s="6" t="s">
        <v>96</v>
      </c>
    </row>
    <row r="61" spans="1:23" s="8" customFormat="1" x14ac:dyDescent="0.25">
      <c r="A61" s="29"/>
      <c r="B61" s="48" t="s">
        <v>79</v>
      </c>
      <c r="C61" s="92"/>
      <c r="D61" s="10"/>
      <c r="E61" s="10"/>
      <c r="F61" s="10"/>
      <c r="H61" s="79"/>
      <c r="I61" s="10"/>
      <c r="K61" s="79"/>
      <c r="L61" s="10"/>
      <c r="N61" s="79"/>
      <c r="O61" s="10"/>
      <c r="Q61" s="79"/>
    </row>
    <row r="62" spans="1:23" s="8" customFormat="1" x14ac:dyDescent="0.25">
      <c r="A62" s="20">
        <v>115</v>
      </c>
      <c r="B62" s="21" t="s">
        <v>44</v>
      </c>
      <c r="C62" s="52">
        <v>2002</v>
      </c>
      <c r="D62" s="52">
        <f>D2-C62</f>
        <v>13</v>
      </c>
      <c r="E62" s="52" t="s">
        <v>43</v>
      </c>
      <c r="F62" s="52">
        <v>2002</v>
      </c>
      <c r="G62" s="5">
        <v>4</v>
      </c>
      <c r="H62" s="77">
        <f>H1-F62</f>
        <v>13</v>
      </c>
      <c r="I62" s="52">
        <v>2002</v>
      </c>
      <c r="J62" s="5">
        <v>4</v>
      </c>
      <c r="K62" s="77">
        <f>K1-I62</f>
        <v>14</v>
      </c>
      <c r="L62" s="52">
        <v>2002</v>
      </c>
      <c r="M62" s="5">
        <v>4</v>
      </c>
      <c r="N62" s="77">
        <f>N1-L62</f>
        <v>18</v>
      </c>
      <c r="O62" s="52">
        <v>2002</v>
      </c>
      <c r="P62" s="5">
        <v>4</v>
      </c>
      <c r="Q62" s="77">
        <f>Q1-O62</f>
        <v>23</v>
      </c>
      <c r="R62" s="6" t="s">
        <v>96</v>
      </c>
    </row>
    <row r="63" spans="1:23" s="8" customFormat="1" x14ac:dyDescent="0.25">
      <c r="A63" s="20">
        <v>127</v>
      </c>
      <c r="B63" s="21" t="s">
        <v>45</v>
      </c>
      <c r="C63" s="52">
        <v>2005</v>
      </c>
      <c r="D63" s="52">
        <f>D2-C63</f>
        <v>10</v>
      </c>
      <c r="E63" s="52" t="s">
        <v>43</v>
      </c>
      <c r="F63" s="52">
        <v>2005</v>
      </c>
      <c r="G63" s="5">
        <v>4</v>
      </c>
      <c r="H63" s="77">
        <f>H1-F63</f>
        <v>10</v>
      </c>
      <c r="I63" s="52">
        <v>2005</v>
      </c>
      <c r="J63" s="5">
        <v>4</v>
      </c>
      <c r="K63" s="77">
        <f>K1-I63</f>
        <v>11</v>
      </c>
      <c r="L63" s="52">
        <v>2005</v>
      </c>
      <c r="M63" s="5">
        <v>4</v>
      </c>
      <c r="N63" s="77">
        <f>N1-L63</f>
        <v>15</v>
      </c>
      <c r="O63" s="52">
        <v>2005</v>
      </c>
      <c r="P63" s="5">
        <v>4</v>
      </c>
      <c r="Q63" s="77">
        <f>Q1-O63</f>
        <v>20</v>
      </c>
      <c r="R63" s="6" t="s">
        <v>96</v>
      </c>
    </row>
    <row r="64" spans="1:23" s="8" customFormat="1" x14ac:dyDescent="0.25">
      <c r="A64" s="20">
        <v>507</v>
      </c>
      <c r="B64" s="21" t="s">
        <v>46</v>
      </c>
      <c r="C64" s="52">
        <v>1996</v>
      </c>
      <c r="D64" s="52">
        <f>D2-C64</f>
        <v>19</v>
      </c>
      <c r="E64" s="52" t="s">
        <v>43</v>
      </c>
      <c r="F64" s="52">
        <v>2007</v>
      </c>
      <c r="G64" s="5">
        <v>3</v>
      </c>
      <c r="H64" s="77">
        <f>H1-F64</f>
        <v>8</v>
      </c>
      <c r="I64" s="52">
        <v>2007</v>
      </c>
      <c r="J64" s="5">
        <v>3</v>
      </c>
      <c r="K64" s="77">
        <f>K1-I64</f>
        <v>9</v>
      </c>
      <c r="L64" s="52">
        <v>2007</v>
      </c>
      <c r="M64" s="5">
        <v>3</v>
      </c>
      <c r="N64" s="77">
        <f>N1-L64</f>
        <v>13</v>
      </c>
      <c r="O64" s="52">
        <v>2007</v>
      </c>
      <c r="P64" s="5">
        <v>3</v>
      </c>
      <c r="Q64" s="77">
        <f>Q1-O64</f>
        <v>18</v>
      </c>
      <c r="R64" s="6" t="s">
        <v>96</v>
      </c>
    </row>
    <row r="65" spans="1:18" s="8" customFormat="1" x14ac:dyDescent="0.25">
      <c r="A65" s="29"/>
      <c r="B65" s="49" t="s">
        <v>47</v>
      </c>
      <c r="C65" s="92"/>
      <c r="D65" s="10"/>
      <c r="E65" s="10"/>
      <c r="F65" s="10"/>
      <c r="H65" s="79"/>
      <c r="I65" s="10"/>
      <c r="K65" s="79"/>
      <c r="L65" s="10"/>
      <c r="N65" s="79"/>
      <c r="O65" s="10"/>
      <c r="Q65" s="79"/>
    </row>
    <row r="66" spans="1:18" s="8" customFormat="1" x14ac:dyDescent="0.25">
      <c r="A66" s="20">
        <v>36</v>
      </c>
      <c r="B66" s="21" t="s">
        <v>57</v>
      </c>
      <c r="C66" s="52">
        <v>1974</v>
      </c>
      <c r="D66" s="52">
        <f>D2-C66</f>
        <v>41</v>
      </c>
      <c r="E66" s="52" t="s">
        <v>48</v>
      </c>
      <c r="F66" s="52">
        <v>2007</v>
      </c>
      <c r="G66" s="39">
        <v>3</v>
      </c>
      <c r="H66" s="96">
        <f>H1-F66</f>
        <v>8</v>
      </c>
      <c r="I66" s="52">
        <v>2007</v>
      </c>
      <c r="J66" s="39">
        <v>3</v>
      </c>
      <c r="K66" s="96">
        <f>K1-I66</f>
        <v>9</v>
      </c>
      <c r="L66" s="52">
        <v>2007</v>
      </c>
      <c r="M66" s="39">
        <v>3</v>
      </c>
      <c r="N66" s="96">
        <f>N1-L66</f>
        <v>13</v>
      </c>
      <c r="O66" s="52">
        <v>2007</v>
      </c>
      <c r="P66" s="39">
        <v>3</v>
      </c>
      <c r="Q66" s="96">
        <f>Q1-O66</f>
        <v>18</v>
      </c>
      <c r="R66" s="6" t="s">
        <v>109</v>
      </c>
    </row>
    <row r="67" spans="1:18" s="8" customFormat="1" x14ac:dyDescent="0.25">
      <c r="A67" s="29"/>
      <c r="B67" s="50" t="s">
        <v>87</v>
      </c>
      <c r="C67" s="92"/>
      <c r="D67" s="10"/>
      <c r="E67" s="10"/>
      <c r="F67" s="10"/>
      <c r="H67" s="79"/>
      <c r="I67" s="10"/>
      <c r="K67" s="79"/>
      <c r="L67" s="10"/>
      <c r="N67" s="79"/>
      <c r="O67" s="10"/>
      <c r="Q67" s="79"/>
    </row>
    <row r="68" spans="1:18" s="8" customFormat="1" x14ac:dyDescent="0.25">
      <c r="A68" s="20">
        <v>78</v>
      </c>
      <c r="B68" s="21" t="s">
        <v>81</v>
      </c>
      <c r="C68" s="52">
        <v>1968</v>
      </c>
      <c r="D68" s="52">
        <f>D2-C68</f>
        <v>47</v>
      </c>
      <c r="E68" s="52" t="s">
        <v>42</v>
      </c>
      <c r="F68" s="52">
        <v>1968</v>
      </c>
      <c r="G68" s="5">
        <v>1</v>
      </c>
      <c r="H68" s="77">
        <f>H1-F68</f>
        <v>47</v>
      </c>
      <c r="I68" s="52">
        <v>1968</v>
      </c>
      <c r="J68" s="5">
        <v>1</v>
      </c>
      <c r="K68" s="77">
        <f>K1-I68</f>
        <v>48</v>
      </c>
      <c r="L68" s="52">
        <v>1968</v>
      </c>
      <c r="M68" s="5">
        <v>1</v>
      </c>
      <c r="N68" s="77">
        <f>N1-L68</f>
        <v>52</v>
      </c>
      <c r="O68" s="52">
        <v>1968</v>
      </c>
      <c r="P68" s="5">
        <v>1</v>
      </c>
      <c r="Q68" s="77">
        <f>Q1-O68</f>
        <v>57</v>
      </c>
      <c r="R68" s="6" t="s">
        <v>96</v>
      </c>
    </row>
    <row r="69" spans="1:18" s="8" customFormat="1" x14ac:dyDescent="0.25">
      <c r="A69" s="20">
        <v>80</v>
      </c>
      <c r="B69" s="21" t="s">
        <v>54</v>
      </c>
      <c r="C69" s="19">
        <v>1967</v>
      </c>
      <c r="D69" s="19">
        <f>D2-C69</f>
        <v>48</v>
      </c>
      <c r="E69" s="52" t="s">
        <v>42</v>
      </c>
      <c r="F69" s="52">
        <v>2007</v>
      </c>
      <c r="G69" s="5">
        <v>2</v>
      </c>
      <c r="H69" s="77">
        <f>H1-F69</f>
        <v>8</v>
      </c>
      <c r="I69" s="52">
        <v>2007</v>
      </c>
      <c r="J69" s="5">
        <v>2</v>
      </c>
      <c r="K69" s="77">
        <f>K1-I69</f>
        <v>9</v>
      </c>
      <c r="L69" s="52">
        <v>2007</v>
      </c>
      <c r="M69" s="5">
        <v>2</v>
      </c>
      <c r="N69" s="77">
        <f>N1-L69</f>
        <v>13</v>
      </c>
      <c r="O69" s="52">
        <v>2007</v>
      </c>
      <c r="P69" s="5">
        <v>2</v>
      </c>
      <c r="Q69" s="77">
        <f>Q1-O69</f>
        <v>18</v>
      </c>
      <c r="R69" s="6" t="s">
        <v>96</v>
      </c>
    </row>
    <row r="70" spans="1:18" x14ac:dyDescent="0.25">
      <c r="B70" s="51" t="s">
        <v>88</v>
      </c>
      <c r="C70" s="92"/>
      <c r="H70" s="98"/>
      <c r="K70" s="98"/>
      <c r="N70" s="98"/>
      <c r="Q70" s="98"/>
    </row>
    <row r="71" spans="1:18" s="8" customFormat="1" x14ac:dyDescent="0.25">
      <c r="A71" s="20">
        <v>63</v>
      </c>
      <c r="B71" s="21" t="s">
        <v>80</v>
      </c>
      <c r="C71" s="52">
        <v>1959</v>
      </c>
      <c r="D71" s="52">
        <f>D2-C71</f>
        <v>56</v>
      </c>
      <c r="E71" s="53" t="s">
        <v>31</v>
      </c>
      <c r="F71" s="53">
        <v>1959</v>
      </c>
      <c r="G71" s="5">
        <v>2</v>
      </c>
      <c r="H71" s="77">
        <f>H1-F71</f>
        <v>56</v>
      </c>
      <c r="I71" s="53">
        <v>1959</v>
      </c>
      <c r="J71" s="5">
        <v>2</v>
      </c>
      <c r="K71" s="77">
        <f>K1-I71</f>
        <v>57</v>
      </c>
      <c r="L71" s="53">
        <v>1959</v>
      </c>
      <c r="M71" s="5">
        <v>2</v>
      </c>
      <c r="N71" s="77">
        <f>N1-L71</f>
        <v>61</v>
      </c>
      <c r="O71" s="53">
        <v>1959</v>
      </c>
      <c r="P71" s="5">
        <v>2</v>
      </c>
      <c r="Q71" s="77">
        <f>Q1-O71</f>
        <v>66</v>
      </c>
      <c r="R71" s="6" t="s">
        <v>96</v>
      </c>
    </row>
    <row r="72" spans="1:18" s="8" customFormat="1" x14ac:dyDescent="0.25">
      <c r="A72" s="20">
        <v>141</v>
      </c>
      <c r="B72" s="21" t="s">
        <v>82</v>
      </c>
      <c r="C72" s="19">
        <v>1949</v>
      </c>
      <c r="D72" s="19">
        <f>D2-C72</f>
        <v>66</v>
      </c>
      <c r="E72" s="52" t="s">
        <v>31</v>
      </c>
      <c r="F72" s="52">
        <v>2007</v>
      </c>
      <c r="G72" s="39">
        <v>1</v>
      </c>
      <c r="H72" s="96">
        <f>H1-F72</f>
        <v>8</v>
      </c>
      <c r="I72" s="52">
        <v>2007</v>
      </c>
      <c r="J72" s="39">
        <v>1</v>
      </c>
      <c r="K72" s="96">
        <f>K1-I72</f>
        <v>9</v>
      </c>
      <c r="L72" s="52">
        <v>2007</v>
      </c>
      <c r="M72" s="39">
        <v>1</v>
      </c>
      <c r="N72" s="96">
        <f>N1-L72</f>
        <v>13</v>
      </c>
      <c r="O72" s="52">
        <v>2007</v>
      </c>
      <c r="P72" s="39">
        <v>1</v>
      </c>
      <c r="Q72" s="96">
        <f>Q1-O72</f>
        <v>18</v>
      </c>
      <c r="R72" s="6" t="s">
        <v>96</v>
      </c>
    </row>
    <row r="73" spans="1:18" s="8" customFormat="1" x14ac:dyDescent="0.25">
      <c r="A73" s="29"/>
      <c r="B73" s="4"/>
      <c r="C73" s="4"/>
      <c r="D73" s="10"/>
      <c r="E73" s="10"/>
      <c r="F73" s="10"/>
      <c r="I73" s="10"/>
      <c r="L73" s="10"/>
      <c r="O73" s="10"/>
    </row>
    <row r="74" spans="1:18" s="8" customFormat="1" ht="28.5" x14ac:dyDescent="0.45">
      <c r="A74" s="99" t="s">
        <v>139</v>
      </c>
      <c r="B74" s="99"/>
      <c r="C74" s="99"/>
      <c r="D74" s="99"/>
      <c r="E74" s="99"/>
      <c r="F74" s="99"/>
      <c r="G74" s="83"/>
      <c r="H74"/>
      <c r="I74"/>
      <c r="L74" s="10"/>
      <c r="O74" s="10"/>
    </row>
    <row r="75" spans="1:18" s="8" customFormat="1" x14ac:dyDescent="0.25">
      <c r="A75"/>
      <c r="B75"/>
      <c r="C75"/>
      <c r="D75"/>
      <c r="E75"/>
      <c r="F75"/>
      <c r="G75"/>
      <c r="H75"/>
      <c r="I75"/>
      <c r="L75" s="10"/>
      <c r="O75" s="10"/>
    </row>
    <row r="76" spans="1:18" ht="30" x14ac:dyDescent="0.25">
      <c r="A76" s="85"/>
      <c r="B76" s="100" t="s">
        <v>135</v>
      </c>
      <c r="C76" s="101"/>
      <c r="D76" s="127" t="s">
        <v>134</v>
      </c>
      <c r="E76" s="127"/>
      <c r="F76" s="101"/>
      <c r="G76" s="102" t="s">
        <v>128</v>
      </c>
      <c r="H76" s="101"/>
      <c r="I76" s="102" t="s">
        <v>117</v>
      </c>
    </row>
    <row r="77" spans="1:18" x14ac:dyDescent="0.25">
      <c r="B77" s="103" t="s">
        <v>124</v>
      </c>
      <c r="C77" s="104"/>
      <c r="D77" s="5">
        <v>5</v>
      </c>
      <c r="E77" s="104"/>
      <c r="F77" s="104"/>
      <c r="G77" s="104">
        <f>SUM(G5,G6,G7,G8,G11,G12,G13,G14,G16,G19,G20,G21,G22,G24,G25,G26,G27,G28,G29,G30,G31,G32,G34,G35,G37,G40,G41,G44,G45,G47,G49,G51,G58,G64,G66,G69,G72)</f>
        <v>87</v>
      </c>
      <c r="H77" s="104"/>
      <c r="I77" s="105">
        <f>G77/G82</f>
        <v>0.62589928057553956</v>
      </c>
    </row>
    <row r="78" spans="1:18" x14ac:dyDescent="0.25">
      <c r="B78" s="103" t="s">
        <v>123</v>
      </c>
      <c r="C78" s="104"/>
      <c r="D78" s="5">
        <v>12</v>
      </c>
      <c r="E78" s="104"/>
      <c r="F78" s="104"/>
      <c r="G78" s="104">
        <f>SUM(G10,G15,G23,G52,G53,G62,G63)</f>
        <v>23</v>
      </c>
      <c r="H78" s="104"/>
      <c r="I78" s="105">
        <f>G78/G82</f>
        <v>0.16546762589928057</v>
      </c>
    </row>
    <row r="79" spans="1:18" x14ac:dyDescent="0.25">
      <c r="B79" s="103" t="s">
        <v>125</v>
      </c>
      <c r="C79" s="104"/>
      <c r="D79" s="5">
        <v>17</v>
      </c>
      <c r="E79" s="104"/>
      <c r="F79" s="104"/>
      <c r="G79" s="104">
        <f>SUM(G60)</f>
        <v>2</v>
      </c>
      <c r="H79" s="104"/>
      <c r="I79" s="105">
        <f>G79/G82</f>
        <v>1.4388489208633094E-2</v>
      </c>
    </row>
    <row r="80" spans="1:18" x14ac:dyDescent="0.25">
      <c r="B80" s="103" t="s">
        <v>126</v>
      </c>
      <c r="C80" s="104"/>
      <c r="D80" s="5">
        <v>22</v>
      </c>
      <c r="E80" s="104"/>
      <c r="F80" s="104"/>
      <c r="G80" s="104">
        <f>SUM(G9,G18,G43,G48,G54,G56)</f>
        <v>15</v>
      </c>
      <c r="H80" s="104"/>
      <c r="I80" s="105">
        <f>G80/G82</f>
        <v>0.1079136690647482</v>
      </c>
    </row>
    <row r="81" spans="1:9" x14ac:dyDescent="0.25">
      <c r="B81" s="103" t="s">
        <v>127</v>
      </c>
      <c r="C81" s="104"/>
      <c r="D81" s="5">
        <v>35</v>
      </c>
      <c r="E81" s="104"/>
      <c r="F81" s="104"/>
      <c r="G81" s="104">
        <f>SUM(G36,G38,G39,G42,G50,G55,G57,G59,G68,G71)</f>
        <v>12</v>
      </c>
      <c r="H81" s="104"/>
      <c r="I81" s="105">
        <f>G81/G82</f>
        <v>8.6330935251798566E-2</v>
      </c>
    </row>
    <row r="82" spans="1:9" x14ac:dyDescent="0.25">
      <c r="B82" s="106" t="s">
        <v>129</v>
      </c>
      <c r="C82" s="104"/>
      <c r="D82" s="104"/>
      <c r="E82" s="104"/>
      <c r="F82" s="104"/>
      <c r="G82" s="104">
        <f>SUM(G77:G81)</f>
        <v>139</v>
      </c>
      <c r="H82" s="104"/>
      <c r="I82" s="104"/>
    </row>
    <row r="83" spans="1:9" ht="15.75" thickBot="1" x14ac:dyDescent="0.3">
      <c r="B83" s="138"/>
      <c r="C83" s="138"/>
      <c r="D83" s="138"/>
      <c r="E83" s="138"/>
      <c r="F83" s="138"/>
      <c r="G83" s="138"/>
      <c r="H83" s="138"/>
      <c r="I83" s="138"/>
    </row>
    <row r="84" spans="1:9" ht="30" x14ac:dyDescent="0.25">
      <c r="A84" s="85"/>
      <c r="B84" s="134" t="s">
        <v>136</v>
      </c>
      <c r="C84" s="135"/>
      <c r="D84" s="136" t="s">
        <v>134</v>
      </c>
      <c r="E84" s="136"/>
      <c r="F84" s="135"/>
      <c r="G84" s="137" t="s">
        <v>128</v>
      </c>
      <c r="H84" s="135"/>
      <c r="I84" s="137" t="s">
        <v>117</v>
      </c>
    </row>
    <row r="85" spans="1:9" x14ac:dyDescent="0.25">
      <c r="B85" s="103" t="s">
        <v>124</v>
      </c>
      <c r="C85" s="104"/>
      <c r="D85" s="5">
        <v>5</v>
      </c>
      <c r="E85" s="104"/>
      <c r="F85" s="104"/>
      <c r="G85" s="104">
        <f>SUM(J5:J8,J11:J14,J16,J19:J22,J25:J28,J30:J32,J34:J35,J37,J40:J41,J44:J45,J47,J49,J51,J58,J64,J66,J69,J72)</f>
        <v>84</v>
      </c>
      <c r="H85" s="104"/>
      <c r="I85" s="105">
        <f>G85/G90</f>
        <v>0.60431654676258995</v>
      </c>
    </row>
    <row r="86" spans="1:9" x14ac:dyDescent="0.25">
      <c r="B86" s="103" t="s">
        <v>123</v>
      </c>
      <c r="C86" s="104"/>
      <c r="D86" s="5">
        <v>12</v>
      </c>
      <c r="E86" s="104"/>
      <c r="F86" s="104"/>
      <c r="G86" s="104">
        <f>SUM(J10,J15,J23:J24,J29,J52:J53,J62:J63)</f>
        <v>26</v>
      </c>
      <c r="H86" s="104"/>
      <c r="I86" s="105">
        <f>G86/G90</f>
        <v>0.18705035971223022</v>
      </c>
    </row>
    <row r="87" spans="1:9" x14ac:dyDescent="0.25">
      <c r="B87" s="103" t="s">
        <v>125</v>
      </c>
      <c r="C87" s="104"/>
      <c r="D87" s="5">
        <v>17</v>
      </c>
      <c r="E87" s="104"/>
      <c r="F87" s="104"/>
      <c r="G87" s="104">
        <f>SUM(J60)</f>
        <v>2</v>
      </c>
      <c r="H87" s="104"/>
      <c r="I87" s="105">
        <f>G87/G90</f>
        <v>1.4388489208633094E-2</v>
      </c>
    </row>
    <row r="88" spans="1:9" x14ac:dyDescent="0.25">
      <c r="B88" s="103" t="s">
        <v>126</v>
      </c>
      <c r="C88" s="104"/>
      <c r="D88" s="5">
        <v>22</v>
      </c>
      <c r="E88" s="104"/>
      <c r="F88" s="104"/>
      <c r="G88" s="104">
        <f>SUM(J9,J18,J43,J48,J54,J56)</f>
        <v>15</v>
      </c>
      <c r="H88" s="104"/>
      <c r="I88" s="105">
        <f>G88/G90</f>
        <v>0.1079136690647482</v>
      </c>
    </row>
    <row r="89" spans="1:9" x14ac:dyDescent="0.25">
      <c r="B89" s="103" t="s">
        <v>127</v>
      </c>
      <c r="C89" s="104"/>
      <c r="D89" s="5">
        <v>35</v>
      </c>
      <c r="E89" s="104"/>
      <c r="F89" s="104"/>
      <c r="G89" s="104">
        <f>SUM(J36,J38:J39,J42,J50,J55,J57,J59,J68,J71)</f>
        <v>12</v>
      </c>
      <c r="H89" s="104"/>
      <c r="I89" s="105">
        <f>G89/G90</f>
        <v>8.6330935251798566E-2</v>
      </c>
    </row>
    <row r="90" spans="1:9" x14ac:dyDescent="0.25">
      <c r="B90" s="106" t="s">
        <v>129</v>
      </c>
      <c r="C90" s="104"/>
      <c r="D90" s="104"/>
      <c r="E90" s="104"/>
      <c r="F90" s="104"/>
      <c r="G90" s="104">
        <f>SUM(G85:G89)</f>
        <v>139</v>
      </c>
      <c r="H90" s="104"/>
      <c r="I90" s="104"/>
    </row>
    <row r="91" spans="1:9" ht="15.75" thickBot="1" x14ac:dyDescent="0.3">
      <c r="B91" s="138"/>
      <c r="C91" s="138"/>
      <c r="D91" s="138"/>
      <c r="E91" s="138"/>
      <c r="F91" s="138"/>
      <c r="G91" s="138"/>
      <c r="H91" s="138"/>
      <c r="I91" s="138"/>
    </row>
    <row r="92" spans="1:9" ht="30" x14ac:dyDescent="0.25">
      <c r="A92" s="85"/>
      <c r="B92" s="134" t="s">
        <v>137</v>
      </c>
      <c r="C92" s="135"/>
      <c r="D92" s="136" t="s">
        <v>134</v>
      </c>
      <c r="E92" s="136"/>
      <c r="F92" s="135"/>
      <c r="G92" s="137" t="s">
        <v>128</v>
      </c>
      <c r="H92" s="135"/>
      <c r="I92" s="137" t="s">
        <v>117</v>
      </c>
    </row>
    <row r="93" spans="1:9" x14ac:dyDescent="0.25">
      <c r="B93" s="103" t="s">
        <v>124</v>
      </c>
      <c r="C93" s="104"/>
      <c r="D93" s="5">
        <v>5</v>
      </c>
      <c r="E93" s="104"/>
      <c r="F93" s="104"/>
      <c r="G93" s="104">
        <f>SUM(M25,M35,M44)</f>
        <v>12</v>
      </c>
      <c r="H93" s="104"/>
      <c r="I93" s="105">
        <f>G93/G98</f>
        <v>8.6330935251798566E-2</v>
      </c>
    </row>
    <row r="94" spans="1:9" x14ac:dyDescent="0.25">
      <c r="B94" s="103" t="s">
        <v>123</v>
      </c>
      <c r="C94" s="104"/>
      <c r="D94" s="5">
        <v>12</v>
      </c>
      <c r="E94" s="104"/>
      <c r="F94" s="104"/>
      <c r="G94" s="104">
        <f>SUM(M5:M8,M11:M14,M16,M19:M22,M24,M26:M32,M34,M37,M40:M41,M45,M47,M49,M51,M58,M64,M66,M69,M72)</f>
        <v>75</v>
      </c>
      <c r="H94" s="104"/>
      <c r="I94" s="105">
        <f>G94/G98</f>
        <v>0.53956834532374098</v>
      </c>
    </row>
    <row r="95" spans="1:9" x14ac:dyDescent="0.25">
      <c r="B95" s="103" t="s">
        <v>125</v>
      </c>
      <c r="C95" s="104"/>
      <c r="D95" s="5">
        <v>17</v>
      </c>
      <c r="E95" s="104"/>
      <c r="F95" s="104"/>
      <c r="G95" s="104">
        <f>SUM(M10,M15,M23,M52:M53,M62:M63)</f>
        <v>23</v>
      </c>
      <c r="H95" s="104"/>
      <c r="I95" s="105">
        <f>G95/G98</f>
        <v>0.16546762589928057</v>
      </c>
    </row>
    <row r="96" spans="1:9" x14ac:dyDescent="0.25">
      <c r="B96" s="103" t="s">
        <v>126</v>
      </c>
      <c r="C96" s="104"/>
      <c r="D96" s="5">
        <v>22</v>
      </c>
      <c r="E96" s="104"/>
      <c r="F96" s="104"/>
      <c r="G96" s="104">
        <f>SUM(M43,M48,M60)</f>
        <v>7</v>
      </c>
      <c r="H96" s="104"/>
      <c r="I96" s="105">
        <f>G96/G98</f>
        <v>5.0359712230215826E-2</v>
      </c>
    </row>
    <row r="97" spans="1:9" x14ac:dyDescent="0.25">
      <c r="B97" s="103" t="s">
        <v>127</v>
      </c>
      <c r="C97" s="104"/>
      <c r="D97" s="5">
        <v>35</v>
      </c>
      <c r="E97" s="104"/>
      <c r="F97" s="104"/>
      <c r="G97" s="104">
        <f>SUM(M9,M18,M36,M38:M39,M42,M50,M54:M57,M59,M68,M71)</f>
        <v>22</v>
      </c>
      <c r="H97" s="104"/>
      <c r="I97" s="105">
        <f>G97/G98</f>
        <v>0.15827338129496402</v>
      </c>
    </row>
    <row r="98" spans="1:9" x14ac:dyDescent="0.25">
      <c r="B98" s="106" t="s">
        <v>129</v>
      </c>
      <c r="C98" s="104"/>
      <c r="D98" s="104"/>
      <c r="E98" s="104"/>
      <c r="F98" s="104"/>
      <c r="G98" s="104">
        <f>SUM(G93:G97)</f>
        <v>139</v>
      </c>
      <c r="H98" s="104"/>
      <c r="I98" s="104"/>
    </row>
    <row r="99" spans="1:9" ht="15.75" thickBot="1" x14ac:dyDescent="0.3">
      <c r="B99" s="138"/>
      <c r="C99" s="138"/>
      <c r="D99" s="138"/>
      <c r="E99" s="138"/>
      <c r="F99" s="138"/>
      <c r="G99" s="138"/>
      <c r="H99" s="138"/>
      <c r="I99" s="138"/>
    </row>
    <row r="100" spans="1:9" ht="30" x14ac:dyDescent="0.25">
      <c r="A100" s="85"/>
      <c r="B100" s="134" t="s">
        <v>138</v>
      </c>
      <c r="C100" s="135"/>
      <c r="D100" s="136" t="s">
        <v>134</v>
      </c>
      <c r="E100" s="136"/>
      <c r="F100" s="135"/>
      <c r="G100" s="137" t="s">
        <v>128</v>
      </c>
      <c r="H100" s="135"/>
      <c r="I100" s="137" t="s">
        <v>117</v>
      </c>
    </row>
    <row r="101" spans="1:9" x14ac:dyDescent="0.25">
      <c r="B101" s="103" t="s">
        <v>124</v>
      </c>
      <c r="C101" s="104"/>
      <c r="D101" s="5">
        <v>5</v>
      </c>
      <c r="E101" s="104"/>
      <c r="F101" s="104"/>
      <c r="G101" s="104">
        <v>0</v>
      </c>
      <c r="H101" s="104"/>
      <c r="I101" s="105">
        <f>G101/G106</f>
        <v>0</v>
      </c>
    </row>
    <row r="102" spans="1:9" x14ac:dyDescent="0.25">
      <c r="B102" s="103" t="s">
        <v>123</v>
      </c>
      <c r="C102" s="104"/>
      <c r="D102" s="5">
        <v>12</v>
      </c>
      <c r="E102" s="104"/>
      <c r="F102" s="104"/>
      <c r="G102" s="104">
        <f>SUM(P25,P35,P44)</f>
        <v>12</v>
      </c>
      <c r="H102" s="104"/>
      <c r="I102" s="105">
        <f>G102/G106</f>
        <v>8.6330935251798566E-2</v>
      </c>
    </row>
    <row r="103" spans="1:9" x14ac:dyDescent="0.25">
      <c r="B103" s="103" t="s">
        <v>125</v>
      </c>
      <c r="C103" s="104"/>
      <c r="D103" s="5">
        <v>17</v>
      </c>
      <c r="E103" s="104"/>
      <c r="F103" s="104"/>
      <c r="G103" s="104">
        <f>SUM(P5:P8,P11:P14,P16,P19:P22,P24,P26:P32,P34,P37,P40:P41,P45,P47,P49,P51,P58,P64,P66,P69,P72)</f>
        <v>75</v>
      </c>
      <c r="H103" s="104"/>
      <c r="I103" s="105">
        <f>G103/G106</f>
        <v>0.53956834532374098</v>
      </c>
    </row>
    <row r="104" spans="1:9" x14ac:dyDescent="0.25">
      <c r="B104" s="103" t="s">
        <v>126</v>
      </c>
      <c r="C104" s="104"/>
      <c r="D104" s="5">
        <v>22</v>
      </c>
      <c r="E104" s="104"/>
      <c r="F104" s="104"/>
      <c r="G104" s="104">
        <f>SUM(P10,P15,P23,P52,P53,P60,P62,P63)</f>
        <v>25</v>
      </c>
      <c r="H104" s="104"/>
      <c r="I104" s="105">
        <f>G104/G106</f>
        <v>0.17985611510791366</v>
      </c>
    </row>
    <row r="105" spans="1:9" x14ac:dyDescent="0.25">
      <c r="B105" s="103" t="s">
        <v>127</v>
      </c>
      <c r="C105" s="104"/>
      <c r="D105" s="5">
        <v>35</v>
      </c>
      <c r="E105" s="104"/>
      <c r="F105" s="104"/>
      <c r="G105" s="104">
        <f>SUM(P9,P18,P36,P38,P39,P42,P43,P48,P50,P54:P57,P59,P68,P71)</f>
        <v>27</v>
      </c>
      <c r="H105" s="104"/>
      <c r="I105" s="105">
        <f>G105/G106</f>
        <v>0.19424460431654678</v>
      </c>
    </row>
    <row r="106" spans="1:9" x14ac:dyDescent="0.25">
      <c r="B106" s="106" t="s">
        <v>129</v>
      </c>
      <c r="C106" s="104"/>
      <c r="D106" s="104"/>
      <c r="E106" s="104"/>
      <c r="F106" s="104"/>
      <c r="G106" s="104">
        <f>SUM(G101:G105)</f>
        <v>139</v>
      </c>
      <c r="H106" s="104"/>
      <c r="I106" s="104"/>
    </row>
  </sheetData>
  <mergeCells count="41">
    <mergeCell ref="R2:R3"/>
    <mergeCell ref="U4:V4"/>
    <mergeCell ref="C1:C3"/>
    <mergeCell ref="F1:F3"/>
    <mergeCell ref="A21:A22"/>
    <mergeCell ref="B21:B22"/>
    <mergeCell ref="D21:D22"/>
    <mergeCell ref="E21:E22"/>
    <mergeCell ref="C21:C22"/>
    <mergeCell ref="I1:I3"/>
    <mergeCell ref="L1:L3"/>
    <mergeCell ref="O1:O3"/>
    <mergeCell ref="R21:R22"/>
    <mergeCell ref="A29:A30"/>
    <mergeCell ref="B29:B30"/>
    <mergeCell ref="C29:C30"/>
    <mergeCell ref="D29:D30"/>
    <mergeCell ref="E29:E30"/>
    <mergeCell ref="A38:A39"/>
    <mergeCell ref="B38:B39"/>
    <mergeCell ref="C38:C39"/>
    <mergeCell ref="D38:D39"/>
    <mergeCell ref="E38:E39"/>
    <mergeCell ref="A42:A43"/>
    <mergeCell ref="B42:B43"/>
    <mergeCell ref="C42:C43"/>
    <mergeCell ref="D42:D43"/>
    <mergeCell ref="E42:E43"/>
    <mergeCell ref="A23:A24"/>
    <mergeCell ref="B23:B24"/>
    <mergeCell ref="C23:C24"/>
    <mergeCell ref="D23:D24"/>
    <mergeCell ref="E23:E24"/>
    <mergeCell ref="D84:E84"/>
    <mergeCell ref="D92:E92"/>
    <mergeCell ref="D100:E100"/>
    <mergeCell ref="R23:R24"/>
    <mergeCell ref="R29:R30"/>
    <mergeCell ref="R38:R39"/>
    <mergeCell ref="R42:R43"/>
    <mergeCell ref="D76:E76"/>
  </mergeCells>
  <printOptions horizontalCentered="1"/>
  <pageMargins left="0.25" right="0.25" top="0.75" bottom="0.75" header="0.3" footer="0.3"/>
  <pageSetup paperSize="8" fitToWidth="0" fitToHeight="0" orientation="landscape" useFirstPageNumber="1" r:id="rId1"/>
  <headerFooter>
    <oddHeader>&amp;C&amp;"Arial,Bold"&amp;14Year 2015
&amp;16Critical Risk Factors</oddHeader>
    <oddFooter>&amp;L&amp;D&amp;CPage &amp;P&amp;R&amp;Z&amp;F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67" id="{7F91EC39-6C10-4375-B2DC-3F7BAD6573CA}">
            <x14:iconSet iconSet="5Quarters" custom="1">
              <x14:cfvo type="percent">
                <xm:f>0</xm:f>
              </x14:cfvo>
              <x14:cfvo type="num">
                <xm:f>10</xm:f>
              </x14:cfvo>
              <x14:cfvo type="num">
                <xm:f>15</xm:f>
              </x14:cfvo>
              <x14:cfvo type="num">
                <xm:f>20</xm:f>
              </x14:cfvo>
              <x14:cfvo type="num">
                <xm:f>30</xm:f>
              </x14:cfvo>
              <x14:cfIcon iconSet="3TrafficLights1" iconId="2"/>
              <x14:cfIcon iconSet="3TrafficLights1" iconId="1"/>
              <x14:cfIcon iconSet="3Symbols" iconId="1"/>
              <x14:cfIcon iconSet="4RedToBlack" iconId="3"/>
              <x14:cfIcon iconSet="3Symbols" iconId="0"/>
            </x14:iconSet>
          </x14:cfRule>
          <xm:sqref>H5:H72</xm:sqref>
        </x14:conditionalFormatting>
        <x14:conditionalFormatting xmlns:xm="http://schemas.microsoft.com/office/excel/2006/main">
          <x14:cfRule type="iconSet" priority="7" id="{8B88BA66-69D7-4EA1-BABF-006695BF7CFF}">
            <x14:iconSet iconSet="5Quarters" custom="1">
              <x14:cfvo type="percent">
                <xm:f>0</xm:f>
              </x14:cfvo>
              <x14:cfvo type="num">
                <xm:f>10</xm:f>
              </x14:cfvo>
              <x14:cfvo type="num">
                <xm:f>15</xm:f>
              </x14:cfvo>
              <x14:cfvo type="num">
                <xm:f>20</xm:f>
              </x14:cfvo>
              <x14:cfvo type="num">
                <xm:f>30</xm:f>
              </x14:cfvo>
              <x14:cfIcon iconSet="3TrafficLights1" iconId="2"/>
              <x14:cfIcon iconSet="3TrafficLights1" iconId="1"/>
              <x14:cfIcon iconSet="3Symbols" iconId="1"/>
              <x14:cfIcon iconSet="4RedToBlack" iconId="3"/>
              <x14:cfIcon iconSet="3Symbols" iconId="0"/>
            </x14:iconSet>
          </x14:cfRule>
          <xm:sqref>K5:K72</xm:sqref>
        </x14:conditionalFormatting>
        <x14:conditionalFormatting xmlns:xm="http://schemas.microsoft.com/office/excel/2006/main">
          <x14:cfRule type="iconSet" priority="6" id="{6D475073-FBD7-4B4D-A714-A4FB75CC34F4}">
            <x14:iconSet iconSet="5Quarters" custom="1">
              <x14:cfvo type="percent">
                <xm:f>0</xm:f>
              </x14:cfvo>
              <x14:cfvo type="num">
                <xm:f>10</xm:f>
              </x14:cfvo>
              <x14:cfvo type="num">
                <xm:f>15</xm:f>
              </x14:cfvo>
              <x14:cfvo type="num">
                <xm:f>20</xm:f>
              </x14:cfvo>
              <x14:cfvo type="num">
                <xm:f>30</xm:f>
              </x14:cfvo>
              <x14:cfIcon iconSet="3TrafficLights1" iconId="2"/>
              <x14:cfIcon iconSet="3TrafficLights1" iconId="1"/>
              <x14:cfIcon iconSet="3Symbols" iconId="1"/>
              <x14:cfIcon iconSet="4RedToBlack" iconId="3"/>
              <x14:cfIcon iconSet="3Symbols" iconId="0"/>
            </x14:iconSet>
          </x14:cfRule>
          <xm:sqref>N5:N72</xm:sqref>
        </x14:conditionalFormatting>
        <x14:conditionalFormatting xmlns:xm="http://schemas.microsoft.com/office/excel/2006/main">
          <x14:cfRule type="iconSet" priority="5" id="{0A17957D-ED84-4246-9FBF-FC357021A281}">
            <x14:iconSet iconSet="5Quarters" custom="1">
              <x14:cfvo type="percent">
                <xm:f>0</xm:f>
              </x14:cfvo>
              <x14:cfvo type="num">
                <xm:f>10</xm:f>
              </x14:cfvo>
              <x14:cfvo type="num">
                <xm:f>15</xm:f>
              </x14:cfvo>
              <x14:cfvo type="num">
                <xm:f>20</xm:f>
              </x14:cfvo>
              <x14:cfvo type="num">
                <xm:f>30</xm:f>
              </x14:cfvo>
              <x14:cfIcon iconSet="3TrafficLights1" iconId="2"/>
              <x14:cfIcon iconSet="3TrafficLights1" iconId="1"/>
              <x14:cfIcon iconSet="3Symbols" iconId="1"/>
              <x14:cfIcon iconSet="4RedToBlack" iconId="3"/>
              <x14:cfIcon iconSet="3Symbols" iconId="0"/>
            </x14:iconSet>
          </x14:cfRule>
          <xm:sqref>Q5:Q72</xm:sqref>
        </x14:conditionalFormatting>
        <x14:conditionalFormatting xmlns:xm="http://schemas.microsoft.com/office/excel/2006/main">
          <x14:cfRule type="iconSet" priority="4" id="{5B2FCBB4-76CF-4D0C-A6BC-A0F1721BDE71}">
            <x14:iconSet iconSet="5Quarters" custom="1">
              <x14:cfvo type="percent">
                <xm:f>0</xm:f>
              </x14:cfvo>
              <x14:cfvo type="num">
                <xm:f>10</xm:f>
              </x14:cfvo>
              <x14:cfvo type="num">
                <xm:f>15</xm:f>
              </x14:cfvo>
              <x14:cfvo type="num">
                <xm:f>20</xm:f>
              </x14:cfvo>
              <x14:cfvo type="num">
                <xm:f>30</xm:f>
              </x14:cfvo>
              <x14:cfIcon iconSet="3TrafficLights1" iconId="2"/>
              <x14:cfIcon iconSet="3TrafficLights1" iconId="1"/>
              <x14:cfIcon iconSet="3Symbols" iconId="1"/>
              <x14:cfIcon iconSet="4RedToBlack" iconId="3"/>
              <x14:cfIcon iconSet="3Symbols" iconId="0"/>
            </x14:iconSet>
          </x14:cfRule>
          <xm:sqref>D77:D81</xm:sqref>
        </x14:conditionalFormatting>
        <x14:conditionalFormatting xmlns:xm="http://schemas.microsoft.com/office/excel/2006/main">
          <x14:cfRule type="iconSet" priority="3" id="{4932D5A3-B34D-44FD-80EE-4F4C1D763780}">
            <x14:iconSet iconSet="5Quarters" custom="1">
              <x14:cfvo type="percent">
                <xm:f>0</xm:f>
              </x14:cfvo>
              <x14:cfvo type="num">
                <xm:f>10</xm:f>
              </x14:cfvo>
              <x14:cfvo type="num">
                <xm:f>15</xm:f>
              </x14:cfvo>
              <x14:cfvo type="num">
                <xm:f>20</xm:f>
              </x14:cfvo>
              <x14:cfvo type="num">
                <xm:f>30</xm:f>
              </x14:cfvo>
              <x14:cfIcon iconSet="3TrafficLights1" iconId="2"/>
              <x14:cfIcon iconSet="3TrafficLights1" iconId="1"/>
              <x14:cfIcon iconSet="3Symbols" iconId="1"/>
              <x14:cfIcon iconSet="4RedToBlack" iconId="3"/>
              <x14:cfIcon iconSet="3Symbols" iconId="0"/>
            </x14:iconSet>
          </x14:cfRule>
          <xm:sqref>D85:D89</xm:sqref>
        </x14:conditionalFormatting>
        <x14:conditionalFormatting xmlns:xm="http://schemas.microsoft.com/office/excel/2006/main">
          <x14:cfRule type="iconSet" priority="2" id="{06C0781F-207F-4820-8A98-6AEDF72099D9}">
            <x14:iconSet iconSet="5Quarters" custom="1">
              <x14:cfvo type="percent">
                <xm:f>0</xm:f>
              </x14:cfvo>
              <x14:cfvo type="num">
                <xm:f>10</xm:f>
              </x14:cfvo>
              <x14:cfvo type="num">
                <xm:f>15</xm:f>
              </x14:cfvo>
              <x14:cfvo type="num">
                <xm:f>20</xm:f>
              </x14:cfvo>
              <x14:cfvo type="num">
                <xm:f>30</xm:f>
              </x14:cfvo>
              <x14:cfIcon iconSet="3TrafficLights1" iconId="2"/>
              <x14:cfIcon iconSet="3TrafficLights1" iconId="1"/>
              <x14:cfIcon iconSet="3Symbols" iconId="1"/>
              <x14:cfIcon iconSet="4RedToBlack" iconId="3"/>
              <x14:cfIcon iconSet="3Symbols" iconId="0"/>
            </x14:iconSet>
          </x14:cfRule>
          <xm:sqref>D93:D97</xm:sqref>
        </x14:conditionalFormatting>
        <x14:conditionalFormatting xmlns:xm="http://schemas.microsoft.com/office/excel/2006/main">
          <x14:cfRule type="iconSet" priority="1" id="{90C18416-8C6F-4A91-8022-37CA73682E3D}">
            <x14:iconSet iconSet="5Quarters" custom="1">
              <x14:cfvo type="percent">
                <xm:f>0</xm:f>
              </x14:cfvo>
              <x14:cfvo type="num">
                <xm:f>10</xm:f>
              </x14:cfvo>
              <x14:cfvo type="num">
                <xm:f>15</xm:f>
              </x14:cfvo>
              <x14:cfvo type="num">
                <xm:f>20</xm:f>
              </x14:cfvo>
              <x14:cfvo type="num">
                <xm:f>30</xm:f>
              </x14:cfvo>
              <x14:cfIcon iconSet="3TrafficLights1" iconId="2"/>
              <x14:cfIcon iconSet="3TrafficLights1" iconId="1"/>
              <x14:cfIcon iconSet="3Symbols" iconId="1"/>
              <x14:cfIcon iconSet="4RedToBlack" iconId="3"/>
              <x14:cfIcon iconSet="3Symbols" iconId="0"/>
            </x14:iconSet>
          </x14:cfRule>
          <xm:sqref>D101:D105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Chiller Age Distribution</vt:lpstr>
      <vt:lpstr>Boiler Age Distribution</vt:lpstr>
      <vt:lpstr>'Boiler Age Distribution'!Print_Area</vt:lpstr>
      <vt:lpstr>'Chiller Age Distribution'!Print_Area</vt:lpstr>
      <vt:lpstr>'Boiler Age Distribution'!Print_Titles</vt:lpstr>
      <vt:lpstr>'Chiller Age Distribution'!Print_Titles</vt:lpstr>
    </vt:vector>
  </TitlesOfParts>
  <Company>WSU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Vern E. Laney</dc:creator>
  <cp:lastModifiedBy>Upali Tharanga Deshapriya Karunachcharige</cp:lastModifiedBy>
  <cp:lastPrinted>2015-11-24T22:58:35Z</cp:lastPrinted>
  <dcterms:created xsi:type="dcterms:W3CDTF">2010-10-14T17:08:12Z</dcterms:created>
  <dcterms:modified xsi:type="dcterms:W3CDTF">2016-02-02T16:52:48Z</dcterms:modified>
</cp:coreProperties>
</file>