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PM Facilities Operations Common\Everyone\2015 Summer Critical Assessments\Workings\"/>
    </mc:Choice>
  </mc:AlternateContent>
  <bookViews>
    <workbookView xWindow="0" yWindow="0" windowWidth="25200" windowHeight="11985"/>
  </bookViews>
  <sheets>
    <sheet name="RTU condition Data" sheetId="23" r:id="rId1"/>
    <sheet name="RTU Assesment" sheetId="24" r:id="rId2"/>
  </sheets>
  <definedNames>
    <definedName name="_xlnm._FilterDatabase" localSheetId="1" hidden="1">'RTU Assesment'!$A$1:$E$76</definedName>
    <definedName name="_xlnm._FilterDatabase" localSheetId="0" hidden="1">'RTU condition Data'!$A$1:$E$93</definedName>
    <definedName name="_xlnm.Print_Area" localSheetId="1">'RTU Assesment'!$A$1:$Z$90</definedName>
    <definedName name="_xlnm.Print_Area" localSheetId="0">'RTU condition Data'!$A$1:$V$107</definedName>
    <definedName name="_xlnm.Print_Titles" localSheetId="1">'RTU Assesment'!$1:$3</definedName>
    <definedName name="_xlnm.Print_Titles" localSheetId="0">'RTU condition Data'!$1:$3</definedName>
  </definedNames>
  <calcPr calcId="152511"/>
</workbook>
</file>

<file path=xl/calcChain.xml><?xml version="1.0" encoding="utf-8"?>
<calcChain xmlns="http://schemas.openxmlformats.org/spreadsheetml/2006/main">
  <c r="D75" i="23" l="1"/>
  <c r="D82" i="23"/>
  <c r="D16" i="23" l="1"/>
  <c r="D15" i="23"/>
  <c r="D14" i="23"/>
  <c r="P70" i="23" l="1"/>
  <c r="D70" i="23"/>
  <c r="P69" i="23"/>
  <c r="D69" i="23"/>
  <c r="P68" i="23"/>
  <c r="D68" i="23"/>
  <c r="P67" i="23"/>
  <c r="P66" i="23"/>
  <c r="D67" i="23"/>
  <c r="D79" i="23"/>
  <c r="D78" i="23"/>
  <c r="D77" i="23"/>
  <c r="P29" i="23" l="1"/>
  <c r="P28" i="23"/>
  <c r="P27" i="23"/>
  <c r="D29" i="23"/>
  <c r="D28" i="23"/>
  <c r="D8" i="23" l="1"/>
  <c r="P7" i="23"/>
  <c r="D7" i="23"/>
  <c r="P6" i="23"/>
  <c r="D6" i="23"/>
  <c r="P6" i="24" l="1"/>
  <c r="P7" i="24"/>
  <c r="D8" i="24"/>
  <c r="D7" i="24"/>
  <c r="Y56" i="24" l="1"/>
  <c r="Y55" i="24"/>
  <c r="Y52" i="24"/>
  <c r="Y53" i="24"/>
  <c r="Y54" i="24"/>
  <c r="Y51" i="24"/>
  <c r="Y49" i="24"/>
  <c r="Y48" i="24"/>
  <c r="Y45" i="24"/>
  <c r="Y46" i="24"/>
  <c r="Y47" i="24"/>
  <c r="Y44" i="24"/>
  <c r="Y41" i="24"/>
  <c r="Y40" i="24"/>
  <c r="Y37" i="24"/>
  <c r="Y38" i="24"/>
  <c r="Y39" i="24"/>
  <c r="Y36" i="24"/>
  <c r="Y35" i="24"/>
  <c r="Y34" i="24"/>
  <c r="Y32" i="24"/>
  <c r="Y33" i="24"/>
  <c r="Y30" i="24"/>
  <c r="Y31" i="24"/>
  <c r="Y29" i="24"/>
  <c r="Y27" i="24"/>
  <c r="Y28" i="24"/>
  <c r="Y26" i="24"/>
  <c r="Y25" i="24"/>
  <c r="Y24" i="24"/>
  <c r="Y23" i="24"/>
  <c r="Y22" i="24"/>
  <c r="Y18" i="24"/>
  <c r="Y17" i="24"/>
  <c r="Y15" i="24"/>
  <c r="Y14" i="24"/>
  <c r="Y12" i="24"/>
  <c r="Y13" i="24"/>
  <c r="Y11" i="24"/>
  <c r="Y5" i="24"/>
  <c r="W56" i="24" l="1"/>
  <c r="W55" i="24"/>
  <c r="W52" i="24"/>
  <c r="W53" i="24"/>
  <c r="W54" i="24"/>
  <c r="W51" i="24"/>
  <c r="W49" i="24"/>
  <c r="W48" i="24"/>
  <c r="W47" i="24"/>
  <c r="W45" i="24"/>
  <c r="W46" i="24"/>
  <c r="W44" i="24"/>
  <c r="W41" i="24"/>
  <c r="W40" i="24"/>
  <c r="W37" i="24"/>
  <c r="W38" i="24"/>
  <c r="W39" i="24"/>
  <c r="W36" i="24"/>
  <c r="W35" i="24"/>
  <c r="W34" i="24"/>
  <c r="W33" i="24"/>
  <c r="W30" i="24"/>
  <c r="W31" i="24"/>
  <c r="W32" i="24"/>
  <c r="W29" i="24"/>
  <c r="W27" i="24"/>
  <c r="W28" i="24"/>
  <c r="W26" i="24"/>
  <c r="W18" i="24"/>
  <c r="W25" i="24"/>
  <c r="W24" i="24"/>
  <c r="W23" i="24"/>
  <c r="W22" i="24"/>
  <c r="W17" i="24"/>
  <c r="W14" i="24"/>
  <c r="W13" i="24"/>
  <c r="W15" i="24"/>
  <c r="W12" i="24"/>
  <c r="W11" i="24"/>
  <c r="W5" i="24"/>
  <c r="S56" i="24"/>
  <c r="S55" i="24"/>
  <c r="S54" i="24"/>
  <c r="S53" i="24"/>
  <c r="S52" i="24"/>
  <c r="S51" i="24"/>
  <c r="S49" i="24"/>
  <c r="S48" i="24"/>
  <c r="S47" i="24"/>
  <c r="S46" i="24"/>
  <c r="S45" i="24"/>
  <c r="S44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8" i="24"/>
  <c r="S27" i="24"/>
  <c r="S26" i="24"/>
  <c r="S25" i="24"/>
  <c r="S24" i="24"/>
  <c r="S23" i="24"/>
  <c r="S22" i="24"/>
  <c r="S18" i="24"/>
  <c r="S17" i="24"/>
  <c r="S15" i="24"/>
  <c r="S14" i="24"/>
  <c r="S13" i="24"/>
  <c r="S12" i="24"/>
  <c r="S11" i="24"/>
  <c r="S5" i="24"/>
  <c r="U56" i="24"/>
  <c r="U55" i="24"/>
  <c r="U52" i="24"/>
  <c r="U53" i="24"/>
  <c r="U54" i="24"/>
  <c r="U51" i="24"/>
  <c r="U49" i="24"/>
  <c r="U48" i="24"/>
  <c r="U46" i="24"/>
  <c r="U47" i="24"/>
  <c r="U45" i="24"/>
  <c r="U44" i="24"/>
  <c r="U41" i="24"/>
  <c r="U40" i="24"/>
  <c r="U37" i="24"/>
  <c r="U38" i="24"/>
  <c r="U39" i="24"/>
  <c r="U36" i="24"/>
  <c r="U35" i="24"/>
  <c r="U34" i="24"/>
  <c r="U33" i="24"/>
  <c r="U30" i="24"/>
  <c r="U31" i="24"/>
  <c r="U32" i="24"/>
  <c r="U29" i="24"/>
  <c r="U27" i="24"/>
  <c r="U28" i="24"/>
  <c r="U26" i="24"/>
  <c r="U25" i="24"/>
  <c r="U24" i="24"/>
  <c r="U23" i="24"/>
  <c r="U22" i="24"/>
  <c r="U18" i="24"/>
  <c r="U17" i="24"/>
  <c r="U15" i="24"/>
  <c r="U14" i="24"/>
  <c r="U13" i="24"/>
  <c r="U12" i="24"/>
  <c r="U11" i="24"/>
  <c r="U5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P56" i="24"/>
  <c r="D56" i="24"/>
  <c r="P55" i="24"/>
  <c r="D55" i="24"/>
  <c r="P54" i="24"/>
  <c r="D54" i="24"/>
  <c r="P53" i="24"/>
  <c r="D53" i="24"/>
  <c r="P52" i="24"/>
  <c r="D52" i="24"/>
  <c r="P51" i="24"/>
  <c r="D51" i="24"/>
  <c r="D50" i="24"/>
  <c r="P49" i="24"/>
  <c r="D49" i="24"/>
  <c r="P48" i="24"/>
  <c r="D48" i="24"/>
  <c r="P47" i="24"/>
  <c r="D47" i="24"/>
  <c r="P46" i="24"/>
  <c r="D46" i="24"/>
  <c r="P45" i="24"/>
  <c r="D45" i="24"/>
  <c r="P44" i="24"/>
  <c r="D44" i="24"/>
  <c r="D43" i="24"/>
  <c r="D42" i="24"/>
  <c r="P41" i="24"/>
  <c r="D41" i="24"/>
  <c r="P40" i="24"/>
  <c r="D40" i="24"/>
  <c r="P39" i="24"/>
  <c r="D39" i="24"/>
  <c r="P38" i="24"/>
  <c r="D38" i="24"/>
  <c r="P37" i="24"/>
  <c r="D37" i="24"/>
  <c r="P36" i="24"/>
  <c r="D36" i="24"/>
  <c r="P35" i="24"/>
  <c r="D35" i="24"/>
  <c r="P34" i="24"/>
  <c r="D34" i="24"/>
  <c r="P33" i="24"/>
  <c r="D33" i="24"/>
  <c r="P32" i="24"/>
  <c r="D32" i="24"/>
  <c r="P31" i="24"/>
  <c r="D31" i="24"/>
  <c r="P30" i="24"/>
  <c r="D30" i="24"/>
  <c r="P29" i="24"/>
  <c r="D29" i="24"/>
  <c r="P28" i="24"/>
  <c r="D28" i="24"/>
  <c r="P27" i="24"/>
  <c r="D27" i="24"/>
  <c r="P26" i="24"/>
  <c r="D26" i="24"/>
  <c r="P25" i="24"/>
  <c r="D25" i="24"/>
  <c r="P24" i="24"/>
  <c r="D24" i="24"/>
  <c r="P23" i="24"/>
  <c r="D23" i="24"/>
  <c r="P22" i="24"/>
  <c r="D22" i="24"/>
  <c r="D21" i="24"/>
  <c r="D20" i="24"/>
  <c r="D19" i="24"/>
  <c r="P18" i="24"/>
  <c r="D18" i="24"/>
  <c r="P17" i="24"/>
  <c r="D17" i="24"/>
  <c r="D16" i="24"/>
  <c r="P15" i="24"/>
  <c r="D15" i="24"/>
  <c r="P14" i="24"/>
  <c r="D14" i="24"/>
  <c r="P13" i="24"/>
  <c r="D13" i="24"/>
  <c r="P12" i="24"/>
  <c r="D12" i="24"/>
  <c r="P11" i="24"/>
  <c r="D11" i="24"/>
  <c r="D10" i="24"/>
  <c r="D9" i="24"/>
  <c r="D6" i="24"/>
  <c r="P5" i="24"/>
  <c r="D5" i="24"/>
  <c r="P65" i="23" l="1"/>
  <c r="D65" i="23"/>
  <c r="P64" i="23"/>
  <c r="P63" i="23"/>
  <c r="P62" i="23"/>
  <c r="P61" i="23"/>
  <c r="P60" i="23"/>
  <c r="D64" i="23"/>
  <c r="D63" i="23"/>
  <c r="D62" i="23"/>
  <c r="D61" i="23"/>
  <c r="P48" i="23" l="1"/>
  <c r="D48" i="23"/>
  <c r="P47" i="23"/>
  <c r="D47" i="23"/>
  <c r="P46" i="23"/>
  <c r="D46" i="23"/>
  <c r="P45" i="23"/>
  <c r="P24" i="23" l="1"/>
  <c r="P23" i="23"/>
  <c r="P21" i="23"/>
  <c r="P20" i="23"/>
  <c r="D24" i="23"/>
  <c r="D23" i="23"/>
  <c r="D22" i="23"/>
  <c r="D21" i="23"/>
  <c r="D20" i="23"/>
  <c r="P32" i="23" l="1"/>
  <c r="D32" i="23"/>
  <c r="P31" i="23"/>
  <c r="P19" i="23"/>
  <c r="D19" i="23"/>
  <c r="P18" i="23"/>
  <c r="D18" i="23"/>
  <c r="D25" i="23"/>
  <c r="D26" i="23"/>
  <c r="D27" i="23"/>
  <c r="D30" i="23"/>
  <c r="D31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6" i="23"/>
  <c r="D71" i="23"/>
  <c r="D72" i="23"/>
  <c r="D73" i="23"/>
  <c r="D74" i="23"/>
  <c r="D76" i="23"/>
  <c r="D80" i="23"/>
  <c r="D81" i="23"/>
  <c r="D83" i="23"/>
  <c r="D84" i="23"/>
  <c r="D85" i="23"/>
  <c r="D86" i="23"/>
  <c r="D17" i="23"/>
  <c r="D13" i="23"/>
  <c r="D12" i="23"/>
  <c r="D11" i="23"/>
  <c r="D10" i="23"/>
  <c r="D9" i="23"/>
  <c r="P17" i="23"/>
  <c r="P34" i="23" l="1"/>
  <c r="P33" i="23"/>
  <c r="P37" i="23"/>
  <c r="P36" i="23"/>
  <c r="P35" i="23"/>
  <c r="P44" i="23" l="1"/>
  <c r="P43" i="23"/>
  <c r="P42" i="23"/>
  <c r="P41" i="23"/>
  <c r="P40" i="23"/>
  <c r="P39" i="23"/>
  <c r="P38" i="23"/>
  <c r="P58" i="23" l="1"/>
  <c r="P57" i="23"/>
  <c r="P56" i="23" l="1"/>
  <c r="P55" i="23"/>
  <c r="P54" i="23"/>
  <c r="P53" i="23"/>
  <c r="P50" i="23"/>
  <c r="P49" i="23"/>
  <c r="P5" i="23"/>
  <c r="D5" i="23" l="1"/>
</calcChain>
</file>

<file path=xl/sharedStrings.xml><?xml version="1.0" encoding="utf-8"?>
<sst xmlns="http://schemas.openxmlformats.org/spreadsheetml/2006/main" count="1626" uniqueCount="320">
  <si>
    <t>Building</t>
  </si>
  <si>
    <t>Name</t>
  </si>
  <si>
    <t>Year</t>
  </si>
  <si>
    <t>Built</t>
  </si>
  <si>
    <t>Age</t>
  </si>
  <si>
    <t>95 Hancock West</t>
  </si>
  <si>
    <t>Bioengineering Building</t>
  </si>
  <si>
    <t>60 W Hancock (ACLU Building)</t>
  </si>
  <si>
    <t>Engineering Technology Building</t>
  </si>
  <si>
    <t>Bldg</t>
  </si>
  <si>
    <t>No</t>
  </si>
  <si>
    <t>R</t>
  </si>
  <si>
    <t>C</t>
  </si>
  <si>
    <t>Manufacturing Engineering Building</t>
  </si>
  <si>
    <t>A</t>
  </si>
  <si>
    <t>U</t>
  </si>
  <si>
    <t>Parking Structure #3 (Rackham Parking)</t>
  </si>
  <si>
    <t>P</t>
  </si>
  <si>
    <t>1011 East Ferry Avenue</t>
  </si>
  <si>
    <t>Alumni House</t>
  </si>
  <si>
    <t>Bookstore</t>
  </si>
  <si>
    <t>Faculty / Administration Building</t>
  </si>
  <si>
    <t>WDET Transmitter</t>
  </si>
  <si>
    <t>F</t>
  </si>
  <si>
    <t>H</t>
  </si>
  <si>
    <t>Yousif B Ghafari Hall</t>
  </si>
  <si>
    <t>Towers Residence Hall</t>
  </si>
  <si>
    <t>L</t>
  </si>
  <si>
    <t>Parking Structure #1</t>
  </si>
  <si>
    <t>Parking Structure #2</t>
  </si>
  <si>
    <t>Parking Structure #4</t>
  </si>
  <si>
    <t>Parking Structure #5</t>
  </si>
  <si>
    <t>Parking Structure #6</t>
  </si>
  <si>
    <t>Parking Structure #7</t>
  </si>
  <si>
    <t>Parking Structure #8</t>
  </si>
  <si>
    <t>Use</t>
  </si>
  <si>
    <t>Macomb Education Center</t>
  </si>
  <si>
    <t>6050 Cass (WSU Police Department)</t>
  </si>
  <si>
    <t>Athletic Multi-Purpose Indoor Facility</t>
  </si>
  <si>
    <t>Reuther Library</t>
  </si>
  <si>
    <t>Custodial / Grounds Building</t>
  </si>
  <si>
    <t>Atchison Residence Hall</t>
  </si>
  <si>
    <t>Oakland Center</t>
  </si>
  <si>
    <t>MCHT</t>
  </si>
  <si>
    <t xml:space="preserve">1200 Holden </t>
  </si>
  <si>
    <t>5447 Woodward and 69 West Ferry Ave</t>
  </si>
  <si>
    <t>Stadium Auxiliary Building</t>
  </si>
  <si>
    <t>Parking Structure #6 (5050 Cass/Retail Unit)</t>
  </si>
  <si>
    <t>77 W Canfield (CIT Building)</t>
  </si>
  <si>
    <t>14601 East Twelve Mile Road (MATEC)</t>
  </si>
  <si>
    <t>Year Built</t>
  </si>
  <si>
    <t>Serial # of RTU</t>
  </si>
  <si>
    <t>Refrigerant</t>
  </si>
  <si>
    <t>22353-01-01</t>
  </si>
  <si>
    <t>R22 (Circuit #1 -51lb, #2 -58lb)</t>
  </si>
  <si>
    <t>Susp; 1990</t>
  </si>
  <si>
    <t>Poor</t>
  </si>
  <si>
    <t>Model #</t>
  </si>
  <si>
    <t>ALP070C</t>
  </si>
  <si>
    <t>Make</t>
  </si>
  <si>
    <t>Mamoth</t>
  </si>
  <si>
    <t>McQuay</t>
  </si>
  <si>
    <t>56G8127701</t>
  </si>
  <si>
    <t>R22</t>
  </si>
  <si>
    <t>Reference #</t>
  </si>
  <si>
    <t>A/C 166001</t>
  </si>
  <si>
    <t>A/C 166002</t>
  </si>
  <si>
    <t>Provide</t>
  </si>
  <si>
    <t>Cooling</t>
  </si>
  <si>
    <t>Good</t>
  </si>
  <si>
    <t>Compressor tripping</t>
  </si>
  <si>
    <t>Susp; 1996</t>
  </si>
  <si>
    <t>Trane</t>
  </si>
  <si>
    <t>R22 (Circuit #1 -7.5lb, #2 -7lb)</t>
  </si>
  <si>
    <t>YCD103B3HCDB</t>
  </si>
  <si>
    <t>J46101744D</t>
  </si>
  <si>
    <t>J421013B7D</t>
  </si>
  <si>
    <t>YCD300B3H0ODB</t>
  </si>
  <si>
    <t>Dealing with some issues</t>
  </si>
  <si>
    <t>J46101795D</t>
  </si>
  <si>
    <t>YCD241B3HCDB</t>
  </si>
  <si>
    <t>R22 (Circuit #1 -17lb, #2 -17lb)</t>
  </si>
  <si>
    <t>R22 (Circuit #1 -17.5lb, #2 -17.5lb)</t>
  </si>
  <si>
    <t>Refrigerant Leak</t>
  </si>
  <si>
    <t>Comments on Condition</t>
  </si>
  <si>
    <t>J46101745D</t>
  </si>
  <si>
    <t>151910403D</t>
  </si>
  <si>
    <t>TSD180F3R0A05D00000000000000000000000000</t>
  </si>
  <si>
    <t>Cooling and Heating</t>
  </si>
  <si>
    <t>R410A(Circuit #1 -11.40lb, #2 -6lb)</t>
  </si>
  <si>
    <t>Very Good</t>
  </si>
  <si>
    <t>151910421D</t>
  </si>
  <si>
    <t>TSD210F3R0B07D00000000000000000000000000</t>
  </si>
  <si>
    <t>R410A(Circuit #1 -14.40lb, #2 -7.40lb)</t>
  </si>
  <si>
    <t>SXHCC5030N45D59D3D01AGMNRTXT</t>
  </si>
  <si>
    <t>J90K73303</t>
  </si>
  <si>
    <t>R22 (49lb)</t>
  </si>
  <si>
    <t>J91A70410</t>
  </si>
  <si>
    <t>SXHCC5030N67D79D3D01NRTXA</t>
  </si>
  <si>
    <t>R22 (45lb)</t>
  </si>
  <si>
    <t>Fair</t>
  </si>
  <si>
    <t>Aaon</t>
  </si>
  <si>
    <t>57049
RM-020-3-0-AA02-379 : L000E000EG0000B00C000000000000B</t>
  </si>
  <si>
    <t>200410-AMGP12443</t>
  </si>
  <si>
    <t>R22 (Circuit #1 -320oz, #2 -320oz)</t>
  </si>
  <si>
    <t>RTU 1</t>
  </si>
  <si>
    <t>57048
RM-010-3-0-AA02-244 : L000E000CF0000A00C000000000000B</t>
  </si>
  <si>
    <t>200410-AMGJ12436</t>
  </si>
  <si>
    <t>R22 (Circuit #1 -144oz, #2 -144oz)</t>
  </si>
  <si>
    <t>15RT</t>
  </si>
  <si>
    <t>200410-AMGJ12435</t>
  </si>
  <si>
    <t>RTU 2</t>
  </si>
  <si>
    <t>RTU 3</t>
  </si>
  <si>
    <t>RTU 4</t>
  </si>
  <si>
    <t>57043
RN-026-3-0-AA02-3B9 : GEFEE00DFL0000A00C000000000000B</t>
  </si>
  <si>
    <t>200410-ANGS00610</t>
  </si>
  <si>
    <t>R22 (Circuit #1 -216oz, #2 -216oz, #3 -216oz, #4 -216oz)</t>
  </si>
  <si>
    <t>57047
RN-026-3-0-AA02-3B9 : M000E00DG0000B00C000000000000B</t>
  </si>
  <si>
    <t>RTU 5</t>
  </si>
  <si>
    <t>200410-ANGS00611</t>
  </si>
  <si>
    <t>RTU 7</t>
  </si>
  <si>
    <t>51034
RN-015-3-0-EB09-369 : M000U0BDRQ00A0CFAC0F000000000CX</t>
  </si>
  <si>
    <t>R410A (Circuit #1 -392oz, #2 -248oz)</t>
  </si>
  <si>
    <t>CaptiveAire</t>
  </si>
  <si>
    <t>A1-D.500-G10</t>
  </si>
  <si>
    <t>56G8127601</t>
  </si>
  <si>
    <t>70RT</t>
  </si>
  <si>
    <t>20RT</t>
  </si>
  <si>
    <t>10RT</t>
  </si>
  <si>
    <t>26RT</t>
  </si>
  <si>
    <t>Gas Type</t>
  </si>
  <si>
    <t>Natural gas Stainless Steel</t>
  </si>
  <si>
    <t>Natural gas Aluminized</t>
  </si>
  <si>
    <t>Unit Configuration</t>
  </si>
  <si>
    <t>Air Cooled Cond + Std Evap. Coil</t>
  </si>
  <si>
    <t>Air Cooled Cond + 6Row Evap. Coil</t>
  </si>
  <si>
    <t>Natural gas / LP</t>
  </si>
  <si>
    <t>RTU 8 - MAU</t>
  </si>
  <si>
    <t>N/A</t>
  </si>
  <si>
    <t>N/F</t>
  </si>
  <si>
    <t xml:space="preserve"> Heating</t>
  </si>
  <si>
    <t>Min/Max : 18000/197535 BTU/hr</t>
  </si>
  <si>
    <t>AC 1 - DX Cooling,No Heat, Extended Casing</t>
  </si>
  <si>
    <t>AC 2 - DX Cooling,No Heat, Extended Casing</t>
  </si>
  <si>
    <t>Remarks</t>
  </si>
  <si>
    <t>Single Zone</t>
  </si>
  <si>
    <t>50RT</t>
  </si>
  <si>
    <t>Air Cooled</t>
  </si>
  <si>
    <t>Bad Compressor</t>
  </si>
  <si>
    <t>25RT</t>
  </si>
  <si>
    <t>9RT</t>
  </si>
  <si>
    <t>21RT</t>
  </si>
  <si>
    <t>RTU 6</t>
  </si>
  <si>
    <t>Air Wise - Trane</t>
  </si>
  <si>
    <t>Natural gas</t>
  </si>
  <si>
    <t>TBA-400/DX-C15</t>
  </si>
  <si>
    <t>Heating</t>
  </si>
  <si>
    <t>RTU 1 - DXC CORR 2</t>
  </si>
  <si>
    <t>RTU 2 - DXC CORR 1</t>
  </si>
  <si>
    <t>RTU 3 - DXC DINING</t>
  </si>
  <si>
    <t>TBA-750/DX-C40</t>
  </si>
  <si>
    <t>CN-3163</t>
  </si>
  <si>
    <t>RTU 1 - MUA-1</t>
  </si>
  <si>
    <t>CN-2561 DXC DINING</t>
  </si>
  <si>
    <t>CN-2561  DXC CORR 1</t>
  </si>
  <si>
    <t>CN-2561  DXC CORR 2</t>
  </si>
  <si>
    <t>RTU 1 - MUA-2</t>
  </si>
  <si>
    <t>TCD240B40CJB</t>
  </si>
  <si>
    <t>R22 (Circuit #1 -18.9lb, #2 -21lb)</t>
  </si>
  <si>
    <t>N/A - Electric</t>
  </si>
  <si>
    <t>23RT</t>
  </si>
  <si>
    <t>Cooling Capacity</t>
  </si>
  <si>
    <t>FY'16</t>
  </si>
  <si>
    <t>RTU 2A</t>
  </si>
  <si>
    <t>RTU 2B</t>
  </si>
  <si>
    <t>YSC120A4RHA1PH1000000A200D</t>
  </si>
  <si>
    <t>437101455D</t>
  </si>
  <si>
    <t>436101376L</t>
  </si>
  <si>
    <t>R22 (Circuit #1 -7.2lb, #2 -5.3lb)</t>
  </si>
  <si>
    <t>436101318L</t>
  </si>
  <si>
    <t>201104-BNGX15450</t>
  </si>
  <si>
    <t>R410A (Circuit #1 -464oz, #2 -464oz, #3 -464oz, #4 -464oz)</t>
  </si>
  <si>
    <t>RN-060-3-0-BA04-2D2</t>
  </si>
  <si>
    <t>60RT</t>
  </si>
  <si>
    <t>RN-010-3-0-CA01-2K2</t>
  </si>
  <si>
    <t>201104-ANGJ15448</t>
  </si>
  <si>
    <t>R410A (Circuit #1 -328oz)</t>
  </si>
  <si>
    <t xml:space="preserve">Matthaei </t>
  </si>
  <si>
    <t>AC080001</t>
  </si>
  <si>
    <t>AC080002</t>
  </si>
  <si>
    <t>AC080003</t>
  </si>
  <si>
    <t>AC080004</t>
  </si>
  <si>
    <t>AC080005 - New addition</t>
  </si>
  <si>
    <t>TCD090C400BC</t>
  </si>
  <si>
    <t>L10103177D</t>
  </si>
  <si>
    <t>R22 (Circuit #1 -10.6lb, #2 -?)</t>
  </si>
  <si>
    <t>7.5RT</t>
  </si>
  <si>
    <t>York</t>
  </si>
  <si>
    <t>E10G3A</t>
  </si>
  <si>
    <t>?</t>
  </si>
  <si>
    <t>Susp;1998</t>
  </si>
  <si>
    <t>744102900L</t>
  </si>
  <si>
    <t>TSC048A4E0A2B000000000000A</t>
  </si>
  <si>
    <t>R22 (Circuit #1 -3.8lb)</t>
  </si>
  <si>
    <t>4RT</t>
  </si>
  <si>
    <t>141513749L</t>
  </si>
  <si>
    <t>THC120E4R0A0REEB0A1A000A00000E0000000000</t>
  </si>
  <si>
    <t>R410A (Circuit #1 -12.8lb, #2 -12.8lb)</t>
  </si>
  <si>
    <t>Carrier</t>
  </si>
  <si>
    <t>2215U49049</t>
  </si>
  <si>
    <t>50N5HQ600B8MX8RQS4</t>
  </si>
  <si>
    <t>R410A (Circuit #1 -71.5lb, #2 -67.9lb)</t>
  </si>
  <si>
    <t>105RT</t>
  </si>
  <si>
    <t>50N5HQ6S0B8MX31282</t>
  </si>
  <si>
    <t>2315U49053</t>
  </si>
  <si>
    <t>2415U49054</t>
  </si>
  <si>
    <t>2215U49050</t>
  </si>
  <si>
    <t>729332TAD</t>
  </si>
  <si>
    <t>7345LWCAD</t>
  </si>
  <si>
    <t>TTA180B400FA</t>
  </si>
  <si>
    <t>Trane - Odyssey</t>
  </si>
  <si>
    <t>Split System Cooling</t>
  </si>
  <si>
    <t>TTA090A400FA</t>
  </si>
  <si>
    <t>C07H09360</t>
  </si>
  <si>
    <t>RAUCC604BY10A00000000</t>
  </si>
  <si>
    <t>0719N147514</t>
  </si>
  <si>
    <t>RTU for Command Center</t>
  </si>
  <si>
    <t>PFH037A-YL3</t>
  </si>
  <si>
    <t>Liebert</t>
  </si>
  <si>
    <t>3RT</t>
  </si>
  <si>
    <t>Prop fan condensing unit with hot-gas bypass</t>
  </si>
  <si>
    <t>R407C</t>
  </si>
  <si>
    <t>0649N140167</t>
  </si>
  <si>
    <t>PFH027A-PL3</t>
  </si>
  <si>
    <t>2RT</t>
  </si>
  <si>
    <t>0719N147669</t>
  </si>
  <si>
    <t>Age FY'21</t>
  </si>
  <si>
    <t>Age FY'26</t>
  </si>
  <si>
    <t>Age FY'31</t>
  </si>
  <si>
    <t>ALL THE RISK/CONDITION ASSESSMENTS OF THE EQUIPMENT ARE BASED ON:
ACCORDING TO THE "ASHRAE" EQUIPMENT LIFE EXPECTANCY CHART (refer: www.ashrae.org) 
ROOF-TOP AIR CONDITIONERS  SINGLE-ZONE/MULTI-ZONE IS 15 YERS (meadian)
COILS - DX / AIR COOLED CONDENSERS ARE 20 YEARS (meadian)</t>
  </si>
  <si>
    <t>Replacement expirience and decision of Reuther Library and Book Store RTUs are considered as model examples</t>
  </si>
  <si>
    <t>NOTES :</t>
  </si>
  <si>
    <t>Age FY'16</t>
  </si>
  <si>
    <t>Immediate Replacement</t>
  </si>
  <si>
    <t>Heads Up</t>
  </si>
  <si>
    <t>Attention</t>
  </si>
  <si>
    <t>No worries 
Live-with-it</t>
  </si>
  <si>
    <t>U02E04875</t>
  </si>
  <si>
    <t>RTCA100G0F00A300AGQ</t>
  </si>
  <si>
    <t>100RT</t>
  </si>
  <si>
    <t>N22103804D</t>
  </si>
  <si>
    <t>TCH048C300BC</t>
  </si>
  <si>
    <t>R22 (Circuit #1 -5.6lb)</t>
  </si>
  <si>
    <t>N22103805D</t>
  </si>
  <si>
    <t>N0D5913447</t>
  </si>
  <si>
    <t>DM120N20N4AAA3</t>
  </si>
  <si>
    <t>R22 (Circuit #1 -6lb, #2 -6lb)</t>
  </si>
  <si>
    <t>Natural Gas</t>
  </si>
  <si>
    <t>Susp;2003</t>
  </si>
  <si>
    <t>Air Cooled, Single Package</t>
  </si>
  <si>
    <t>N0A5422876</t>
  </si>
  <si>
    <t>AA1-HOX</t>
  </si>
  <si>
    <t>AbsolutAire</t>
  </si>
  <si>
    <t>Heating only</t>
  </si>
  <si>
    <t>Condensing Unit</t>
  </si>
  <si>
    <t>STNU050600046</t>
  </si>
  <si>
    <t>ACZ025AC12-ER11</t>
  </si>
  <si>
    <t>Air cooled condensing unit</t>
  </si>
  <si>
    <t>2214C62694</t>
  </si>
  <si>
    <t>48TCEA07A2A5A0A0A0</t>
  </si>
  <si>
    <t>R410A(Circuit #1 -14.2lb)</t>
  </si>
  <si>
    <t>6RT</t>
  </si>
  <si>
    <t>G054250794</t>
  </si>
  <si>
    <t>PGS150H250AA</t>
  </si>
  <si>
    <t>ICP -Int'l Comfort Product</t>
  </si>
  <si>
    <t>R22 (Circuit #1 -8.8lb, #2 -8.6lb)</t>
  </si>
  <si>
    <t>12.5RT</t>
  </si>
  <si>
    <t>Susp;1994</t>
  </si>
  <si>
    <t>200512-AMGH22096</t>
  </si>
  <si>
    <t>66760
RM-008-8-0AA02-339: L000E000CD0000A0AB0E0000000000B</t>
  </si>
  <si>
    <t>R22 (Circuit #1 -128oz, #2 -128oz)</t>
  </si>
  <si>
    <t>8RT</t>
  </si>
  <si>
    <t>Not Working</t>
  </si>
  <si>
    <t>123013054L</t>
  </si>
  <si>
    <t>YHC120E3RHA0JD0B00006B0A0</t>
  </si>
  <si>
    <t>R410A(Circuit #1 -14.0lb, #2 -11.8lb)</t>
  </si>
  <si>
    <t>MAU 1</t>
  </si>
  <si>
    <t>DG-109-H10-DB</t>
  </si>
  <si>
    <t>Greenheck</t>
  </si>
  <si>
    <t>Susp:2003</t>
  </si>
  <si>
    <t>3201F02928</t>
  </si>
  <si>
    <t>48TJF020</t>
  </si>
  <si>
    <t>R22 (Circuit #1 -15.3lb, #2 -12.2lb)</t>
  </si>
  <si>
    <t>18RT</t>
  </si>
  <si>
    <t>3401F06724</t>
  </si>
  <si>
    <t>48TJF024</t>
  </si>
  <si>
    <t>R22 (Circuit #1 -16lb, #2 -13.4lb)</t>
  </si>
  <si>
    <t>L022068841</t>
  </si>
  <si>
    <t>PAB036N1HD</t>
  </si>
  <si>
    <t>R22 (Circuit #1 -6lb)</t>
  </si>
  <si>
    <t>L022953490</t>
  </si>
  <si>
    <t>Poor: Problems with fan motors and shafts</t>
  </si>
  <si>
    <t>Old unit having problems &amp; tripping time to time. New replacement units are ordered and in the process of delivering and installation.</t>
  </si>
  <si>
    <t>ERV-120-30L-B</t>
  </si>
  <si>
    <t>13524549 1401</t>
  </si>
  <si>
    <t>ERV-1 UNIT</t>
  </si>
  <si>
    <t>Ventilator</t>
  </si>
  <si>
    <t>IGX-115-H22-DB-10</t>
  </si>
  <si>
    <t>SLHFC304BE37D5CD#001AEGKRT8</t>
  </si>
  <si>
    <t>J94J72735</t>
  </si>
  <si>
    <t>36RT</t>
  </si>
  <si>
    <t>K94L866685</t>
  </si>
  <si>
    <t>PCCB-CBCGBFC0BAAB0HC4AABAFCTC0AA00000EAA00K00M00000B0LBE0CA00BEGGAAT0000000000</t>
  </si>
  <si>
    <t>Abbreviations</t>
  </si>
  <si>
    <t>N/A - Not applicable</t>
  </si>
  <si>
    <t>N/F - Visit the place, but not found any detail</t>
  </si>
  <si>
    <t>Susp; - Suspected / estimated data on available detail</t>
  </si>
  <si>
    <t>Cond - Condenser</t>
  </si>
  <si>
    <t>Evap - Evaporator</t>
  </si>
  <si>
    <t>Std -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</si>
</sst>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0" xfId="0" applyFont="1" applyFill="1" applyBorder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/>
    <xf numFmtId="164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/>
    <xf numFmtId="164" fontId="1" fillId="0" borderId="9" xfId="0" applyNumberFormat="1" applyFont="1" applyFill="1" applyBorder="1" applyAlignment="1">
      <alignment horizontal="center"/>
    </xf>
    <xf numFmtId="0" fontId="1" fillId="0" borderId="7" xfId="0" applyFont="1" applyFill="1" applyBorder="1"/>
    <xf numFmtId="164" fontId="1" fillId="0" borderId="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4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5" xfId="0" applyBorder="1"/>
    <xf numFmtId="0" fontId="0" fillId="0" borderId="10" xfId="0" applyBorder="1"/>
    <xf numFmtId="0" fontId="0" fillId="0" borderId="18" xfId="0" applyBorder="1"/>
    <xf numFmtId="0" fontId="1" fillId="2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/>
    </xf>
    <xf numFmtId="0" fontId="0" fillId="0" borderId="1" xfId="0" applyFill="1" applyBorder="1"/>
    <xf numFmtId="164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5" borderId="10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17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" fillId="6" borderId="10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8" borderId="1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2" fillId="0" borderId="3" xfId="0" applyFont="1" applyFill="1" applyBorder="1" applyAlignment="1">
      <alignment horizontal="center" vertical="top"/>
    </xf>
    <xf numFmtId="0" fontId="0" fillId="0" borderId="5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/>
    <xf numFmtId="17" fontId="0" fillId="0" borderId="1" xfId="0" applyNumberForma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vertical="top"/>
    </xf>
    <xf numFmtId="0" fontId="1" fillId="7" borderId="10" xfId="0" applyFont="1" applyFill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Fill="1" applyBorder="1" applyAlignment="1"/>
    <xf numFmtId="0" fontId="1" fillId="2" borderId="10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0" fillId="10" borderId="1" xfId="0" applyFill="1" applyBorder="1" applyAlignment="1">
      <alignment horizontal="center" vertical="top"/>
    </xf>
    <xf numFmtId="0" fontId="0" fillId="11" borderId="1" xfId="0" applyFill="1" applyBorder="1" applyAlignment="1">
      <alignment horizontal="center" vertical="top" wrapText="1"/>
    </xf>
    <xf numFmtId="0" fontId="0" fillId="11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11" borderId="1" xfId="0" applyFill="1" applyBorder="1" applyAlignment="1">
      <alignment horizontal="center" vertical="top"/>
    </xf>
    <xf numFmtId="0" fontId="0" fillId="3" borderId="0" xfId="0" applyFill="1" applyAlignment="1">
      <alignment vertical="top"/>
    </xf>
    <xf numFmtId="0" fontId="0" fillId="3" borderId="0" xfId="0" applyFill="1"/>
    <xf numFmtId="0" fontId="0" fillId="2" borderId="0" xfId="0" applyFill="1" applyAlignment="1">
      <alignment vertical="top"/>
    </xf>
    <xf numFmtId="0" fontId="0" fillId="0" borderId="1" xfId="0" applyFill="1" applyBorder="1" applyAlignment="1">
      <alignment horizontal="left"/>
    </xf>
    <xf numFmtId="0" fontId="0" fillId="0" borderId="10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4" fontId="2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center" vertical="top"/>
    </xf>
    <xf numFmtId="0" fontId="1" fillId="0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99FF33"/>
      <color rgb="FFCCCCFF"/>
      <color rgb="FF99FFCC"/>
      <color rgb="FF00CCFF"/>
      <color rgb="FFFFFF99"/>
      <color rgb="FF009999"/>
      <color rgb="FF33CCCC"/>
      <color rgb="FFFFCC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view="pageBreakPreview" zoomScale="80" zoomScaleNormal="80" zoomScaleSheetLayoutView="80" workbookViewId="0">
      <pane xSplit="2" ySplit="3" topLeftCell="C4" activePane="bottomRight" state="frozen"/>
      <selection activeCell="D70" sqref="D70"/>
      <selection pane="topRight" activeCell="D70" sqref="D70"/>
      <selection pane="bottomLeft" activeCell="D70" sqref="D70"/>
      <selection pane="bottomRight" activeCell="H96" sqref="H96"/>
    </sheetView>
  </sheetViews>
  <sheetFormatPr defaultRowHeight="15" x14ac:dyDescent="0.25"/>
  <cols>
    <col min="1" max="1" width="4.85546875" customWidth="1"/>
    <col min="2" max="2" width="38.7109375" customWidth="1"/>
    <col min="3" max="3" width="6.5703125" customWidth="1"/>
    <col min="4" max="4" width="5.5703125" customWidth="1"/>
    <col min="5" max="5" width="4.7109375" customWidth="1"/>
    <col min="6" max="6" width="19.28515625" customWidth="1"/>
    <col min="7" max="7" width="18.28515625" customWidth="1"/>
    <col min="8" max="8" width="29.5703125" customWidth="1"/>
    <col min="9" max="9" width="23" customWidth="1"/>
    <col min="10" max="10" width="18.140625" customWidth="1"/>
    <col min="11" max="11" width="12.28515625" style="68" customWidth="1"/>
    <col min="12" max="13" width="12.28515625" customWidth="1"/>
    <col min="14" max="14" width="19.140625" customWidth="1"/>
    <col min="15" max="15" width="10.85546875" style="53" customWidth="1"/>
    <col min="16" max="16" width="9.140625" style="53"/>
    <col min="17" max="17" width="23" style="53" customWidth="1"/>
    <col min="18" max="18" width="18.42578125" customWidth="1"/>
    <col min="21" max="21" width="11.140625" bestFit="1" customWidth="1"/>
  </cols>
  <sheetData>
    <row r="1" spans="1:25" ht="15.75" customHeight="1" thickBot="1" x14ac:dyDescent="0.3">
      <c r="A1" s="23"/>
      <c r="B1" s="6"/>
      <c r="C1" s="5"/>
      <c r="D1" s="6" t="s">
        <v>172</v>
      </c>
      <c r="E1" s="6" t="s">
        <v>9</v>
      </c>
      <c r="F1" s="29"/>
      <c r="G1" s="30"/>
      <c r="H1" s="30"/>
      <c r="I1" s="30"/>
      <c r="J1" s="30"/>
      <c r="K1" s="65"/>
      <c r="L1" s="30"/>
      <c r="M1" s="30"/>
      <c r="N1" s="30"/>
      <c r="O1" s="48"/>
      <c r="P1" s="48"/>
      <c r="Q1" s="54"/>
      <c r="R1" s="69"/>
    </row>
    <row r="2" spans="1:25" s="68" customFormat="1" ht="25.5" x14ac:dyDescent="0.25">
      <c r="A2" s="74" t="s">
        <v>9</v>
      </c>
      <c r="B2" s="75" t="s">
        <v>0</v>
      </c>
      <c r="C2" s="76" t="s">
        <v>2</v>
      </c>
      <c r="D2" s="77" t="s">
        <v>9</v>
      </c>
      <c r="E2" s="77" t="s">
        <v>35</v>
      </c>
      <c r="F2" s="66" t="s">
        <v>51</v>
      </c>
      <c r="G2" s="66" t="s">
        <v>64</v>
      </c>
      <c r="H2" s="66" t="s">
        <v>57</v>
      </c>
      <c r="I2" s="66" t="s">
        <v>59</v>
      </c>
      <c r="J2" s="66" t="s">
        <v>52</v>
      </c>
      <c r="K2" s="66" t="s">
        <v>130</v>
      </c>
      <c r="L2" s="78" t="s">
        <v>171</v>
      </c>
      <c r="M2" s="66" t="s">
        <v>67</v>
      </c>
      <c r="N2" s="66" t="s">
        <v>133</v>
      </c>
      <c r="O2" s="66" t="s">
        <v>50</v>
      </c>
      <c r="P2" s="66" t="s">
        <v>4</v>
      </c>
      <c r="Q2" s="66" t="s">
        <v>84</v>
      </c>
      <c r="R2" s="79" t="s">
        <v>144</v>
      </c>
    </row>
    <row r="3" spans="1:25" ht="15.75" thickBot="1" x14ac:dyDescent="0.3">
      <c r="A3" s="3" t="s">
        <v>10</v>
      </c>
      <c r="B3" s="4" t="s">
        <v>1</v>
      </c>
      <c r="C3" s="2" t="s">
        <v>3</v>
      </c>
      <c r="D3" s="1" t="s">
        <v>4</v>
      </c>
      <c r="E3" s="1"/>
      <c r="F3" s="28"/>
      <c r="G3" s="28"/>
      <c r="H3" s="28"/>
      <c r="I3" s="28"/>
      <c r="J3" s="28"/>
      <c r="K3" s="67"/>
      <c r="L3" s="28"/>
      <c r="M3" s="28"/>
      <c r="N3" s="28"/>
      <c r="O3" s="49"/>
      <c r="P3" s="49"/>
      <c r="Q3" s="49"/>
      <c r="R3" s="69"/>
    </row>
    <row r="4" spans="1:25" s="8" customFormat="1" x14ac:dyDescent="0.25">
      <c r="A4" s="27"/>
      <c r="B4" s="24"/>
      <c r="C4" s="7"/>
      <c r="D4" s="10"/>
      <c r="E4" s="10"/>
      <c r="F4" s="39"/>
      <c r="G4" s="39"/>
      <c r="H4" s="39"/>
      <c r="I4" s="39"/>
      <c r="J4" s="39"/>
      <c r="K4" s="45"/>
      <c r="L4" s="39"/>
      <c r="M4" s="39"/>
      <c r="N4" s="39"/>
      <c r="O4" s="50"/>
      <c r="P4" s="50"/>
      <c r="Q4" s="50"/>
      <c r="R4" s="39"/>
    </row>
    <row r="5" spans="1:25" s="47" customFormat="1" ht="45" x14ac:dyDescent="0.25">
      <c r="A5" s="40">
        <v>36</v>
      </c>
      <c r="B5" s="41" t="s">
        <v>39</v>
      </c>
      <c r="C5" s="42">
        <v>1974</v>
      </c>
      <c r="D5" s="43">
        <f t="shared" ref="D5:D8" si="0">2015-C5</f>
        <v>41</v>
      </c>
      <c r="E5" s="44" t="s">
        <v>27</v>
      </c>
      <c r="F5" s="45" t="s">
        <v>53</v>
      </c>
      <c r="G5" s="45" t="s">
        <v>105</v>
      </c>
      <c r="H5" s="45"/>
      <c r="I5" s="45" t="s">
        <v>60</v>
      </c>
      <c r="J5" s="46" t="s">
        <v>54</v>
      </c>
      <c r="K5" s="46"/>
      <c r="L5" s="46"/>
      <c r="M5" s="46"/>
      <c r="N5" s="46"/>
      <c r="O5" s="51" t="s">
        <v>55</v>
      </c>
      <c r="P5" s="51">
        <f>2016-1990</f>
        <v>26</v>
      </c>
      <c r="Q5" s="51" t="s">
        <v>56</v>
      </c>
      <c r="R5" s="45"/>
    </row>
    <row r="6" spans="1:25" s="47" customFormat="1" ht="30" x14ac:dyDescent="0.25">
      <c r="A6" s="60">
        <v>42</v>
      </c>
      <c r="B6" s="61" t="s">
        <v>19</v>
      </c>
      <c r="C6" s="42">
        <v>1959</v>
      </c>
      <c r="D6" s="43">
        <f t="shared" si="0"/>
        <v>56</v>
      </c>
      <c r="E6" s="82" t="s">
        <v>14</v>
      </c>
      <c r="F6" s="45" t="s">
        <v>253</v>
      </c>
      <c r="G6" s="45" t="s">
        <v>105</v>
      </c>
      <c r="H6" s="45" t="s">
        <v>251</v>
      </c>
      <c r="I6" s="45" t="s">
        <v>72</v>
      </c>
      <c r="J6" s="46" t="s">
        <v>252</v>
      </c>
      <c r="K6" s="45" t="s">
        <v>169</v>
      </c>
      <c r="L6" s="45" t="s">
        <v>204</v>
      </c>
      <c r="M6" s="46" t="s">
        <v>88</v>
      </c>
      <c r="N6" s="45" t="s">
        <v>138</v>
      </c>
      <c r="O6" s="57">
        <v>35947</v>
      </c>
      <c r="P6" s="51">
        <f>2016-1998</f>
        <v>18</v>
      </c>
      <c r="Q6" s="51" t="s">
        <v>100</v>
      </c>
      <c r="R6" s="45"/>
      <c r="S6" s="111"/>
      <c r="T6" s="111"/>
      <c r="U6" s="111"/>
      <c r="V6" s="111"/>
      <c r="W6" s="111"/>
      <c r="X6" s="111"/>
      <c r="Y6" s="111"/>
    </row>
    <row r="7" spans="1:25" s="47" customFormat="1" ht="30" x14ac:dyDescent="0.25">
      <c r="A7" s="60">
        <v>42</v>
      </c>
      <c r="B7" s="61" t="s">
        <v>19</v>
      </c>
      <c r="C7" s="42">
        <v>1959</v>
      </c>
      <c r="D7" s="43">
        <f t="shared" si="0"/>
        <v>56</v>
      </c>
      <c r="E7" s="82" t="s">
        <v>14</v>
      </c>
      <c r="F7" s="45" t="s">
        <v>250</v>
      </c>
      <c r="G7" s="45" t="s">
        <v>111</v>
      </c>
      <c r="H7" s="45" t="s">
        <v>251</v>
      </c>
      <c r="I7" s="45" t="s">
        <v>72</v>
      </c>
      <c r="J7" s="46" t="s">
        <v>252</v>
      </c>
      <c r="K7" s="45" t="s">
        <v>169</v>
      </c>
      <c r="L7" s="45" t="s">
        <v>204</v>
      </c>
      <c r="M7" s="46" t="s">
        <v>88</v>
      </c>
      <c r="N7" s="45" t="s">
        <v>138</v>
      </c>
      <c r="O7" s="57">
        <v>35947</v>
      </c>
      <c r="P7" s="51">
        <f>2016-1998</f>
        <v>18</v>
      </c>
      <c r="Q7" s="51" t="s">
        <v>100</v>
      </c>
      <c r="R7" s="45"/>
      <c r="S7" s="111"/>
      <c r="T7" s="111"/>
      <c r="U7" s="111"/>
      <c r="V7" s="111"/>
      <c r="W7" s="111"/>
      <c r="X7" s="111"/>
      <c r="Y7" s="111"/>
    </row>
    <row r="8" spans="1:25" s="8" customFormat="1" x14ac:dyDescent="0.25">
      <c r="A8" s="14">
        <v>42</v>
      </c>
      <c r="B8" s="15" t="s">
        <v>19</v>
      </c>
      <c r="C8" s="18">
        <v>1959</v>
      </c>
      <c r="D8" s="43">
        <f t="shared" si="0"/>
        <v>56</v>
      </c>
      <c r="E8" s="31" t="s">
        <v>14</v>
      </c>
      <c r="F8" s="39" t="s">
        <v>247</v>
      </c>
      <c r="G8" s="39" t="s">
        <v>112</v>
      </c>
      <c r="H8" s="39" t="s">
        <v>248</v>
      </c>
      <c r="I8" s="39" t="s">
        <v>72</v>
      </c>
      <c r="J8" s="39" t="s">
        <v>63</v>
      </c>
      <c r="K8" s="45" t="s">
        <v>138</v>
      </c>
      <c r="L8" s="39" t="s">
        <v>249</v>
      </c>
      <c r="M8" s="39" t="s">
        <v>68</v>
      </c>
      <c r="N8" s="39" t="s">
        <v>138</v>
      </c>
      <c r="O8" s="50"/>
      <c r="P8" s="50"/>
      <c r="Q8" s="50"/>
      <c r="R8" s="39"/>
      <c r="S8" s="88"/>
      <c r="T8" s="88"/>
      <c r="U8" s="88"/>
      <c r="V8" s="88"/>
      <c r="W8" s="88"/>
      <c r="X8" s="88"/>
      <c r="Y8" s="88"/>
    </row>
    <row r="9" spans="1:25" s="8" customFormat="1" x14ac:dyDescent="0.25">
      <c r="A9" s="14">
        <v>45</v>
      </c>
      <c r="B9" s="15" t="s">
        <v>31</v>
      </c>
      <c r="C9" s="25">
        <v>1987</v>
      </c>
      <c r="D9" s="55">
        <f t="shared" ref="D9:D24" si="1">2016-C9</f>
        <v>29</v>
      </c>
      <c r="E9" s="32" t="s">
        <v>17</v>
      </c>
      <c r="F9" s="39" t="s">
        <v>138</v>
      </c>
      <c r="G9" s="39" t="s">
        <v>138</v>
      </c>
      <c r="H9" s="39" t="s">
        <v>138</v>
      </c>
      <c r="I9" s="39" t="s">
        <v>138</v>
      </c>
      <c r="J9" s="39" t="s">
        <v>138</v>
      </c>
      <c r="K9" s="39" t="s">
        <v>138</v>
      </c>
      <c r="L9" s="39" t="s">
        <v>138</v>
      </c>
      <c r="M9" s="39" t="s">
        <v>138</v>
      </c>
      <c r="N9" s="39" t="s">
        <v>138</v>
      </c>
      <c r="O9" s="39" t="s">
        <v>138</v>
      </c>
      <c r="P9" s="39" t="s">
        <v>138</v>
      </c>
      <c r="Q9" s="39" t="s">
        <v>138</v>
      </c>
      <c r="R9" s="39" t="s">
        <v>138</v>
      </c>
    </row>
    <row r="10" spans="1:25" s="8" customFormat="1" x14ac:dyDescent="0.25">
      <c r="A10" s="14">
        <v>51</v>
      </c>
      <c r="B10" s="15" t="s">
        <v>28</v>
      </c>
      <c r="C10" s="25">
        <v>1966</v>
      </c>
      <c r="D10" s="55">
        <f t="shared" si="1"/>
        <v>50</v>
      </c>
      <c r="E10" s="32" t="s">
        <v>17</v>
      </c>
      <c r="F10" s="39" t="s">
        <v>138</v>
      </c>
      <c r="G10" s="39" t="s">
        <v>138</v>
      </c>
      <c r="H10" s="39" t="s">
        <v>138</v>
      </c>
      <c r="I10" s="39" t="s">
        <v>138</v>
      </c>
      <c r="J10" s="39" t="s">
        <v>138</v>
      </c>
      <c r="K10" s="39" t="s">
        <v>138</v>
      </c>
      <c r="L10" s="39" t="s">
        <v>138</v>
      </c>
      <c r="M10" s="39" t="s">
        <v>138</v>
      </c>
      <c r="N10" s="39" t="s">
        <v>138</v>
      </c>
      <c r="O10" s="39" t="s">
        <v>138</v>
      </c>
      <c r="P10" s="39" t="s">
        <v>138</v>
      </c>
      <c r="Q10" s="39" t="s">
        <v>138</v>
      </c>
      <c r="R10" s="39" t="s">
        <v>138</v>
      </c>
    </row>
    <row r="11" spans="1:25" s="8" customFormat="1" x14ac:dyDescent="0.25">
      <c r="A11" s="11">
        <v>56</v>
      </c>
      <c r="B11" s="12" t="s">
        <v>29</v>
      </c>
      <c r="C11" s="13">
        <v>1972</v>
      </c>
      <c r="D11" s="55">
        <f t="shared" si="1"/>
        <v>44</v>
      </c>
      <c r="E11" s="32" t="s">
        <v>17</v>
      </c>
      <c r="F11" s="39" t="s">
        <v>138</v>
      </c>
      <c r="G11" s="39" t="s">
        <v>138</v>
      </c>
      <c r="H11" s="39" t="s">
        <v>138</v>
      </c>
      <c r="I11" s="39" t="s">
        <v>138</v>
      </c>
      <c r="J11" s="39" t="s">
        <v>138</v>
      </c>
      <c r="K11" s="39" t="s">
        <v>138</v>
      </c>
      <c r="L11" s="39" t="s">
        <v>138</v>
      </c>
      <c r="M11" s="39" t="s">
        <v>138</v>
      </c>
      <c r="N11" s="39" t="s">
        <v>138</v>
      </c>
      <c r="O11" s="39" t="s">
        <v>138</v>
      </c>
      <c r="P11" s="39" t="s">
        <v>138</v>
      </c>
      <c r="Q11" s="39" t="s">
        <v>138</v>
      </c>
      <c r="R11" s="39" t="s">
        <v>138</v>
      </c>
    </row>
    <row r="12" spans="1:25" s="8" customFormat="1" x14ac:dyDescent="0.25">
      <c r="A12" s="14">
        <v>63</v>
      </c>
      <c r="B12" s="15" t="s">
        <v>45</v>
      </c>
      <c r="C12" s="25">
        <v>1959</v>
      </c>
      <c r="D12" s="55">
        <f t="shared" si="1"/>
        <v>57</v>
      </c>
      <c r="E12" s="33" t="s">
        <v>15</v>
      </c>
      <c r="F12" s="39"/>
      <c r="G12" s="39"/>
      <c r="H12" s="39"/>
      <c r="I12" s="39"/>
      <c r="J12" s="39"/>
      <c r="K12" s="45"/>
      <c r="L12" s="39"/>
      <c r="M12" s="39"/>
      <c r="N12" s="39"/>
      <c r="O12" s="50"/>
      <c r="P12" s="50"/>
      <c r="Q12" s="50"/>
      <c r="R12" s="39"/>
    </row>
    <row r="13" spans="1:25" s="47" customFormat="1" ht="45" x14ac:dyDescent="0.25">
      <c r="A13" s="60">
        <v>74</v>
      </c>
      <c r="B13" s="61" t="s">
        <v>5</v>
      </c>
      <c r="C13" s="55">
        <v>1916</v>
      </c>
      <c r="D13" s="55">
        <f t="shared" si="1"/>
        <v>100</v>
      </c>
      <c r="E13" s="59" t="s">
        <v>12</v>
      </c>
      <c r="F13" s="45" t="s">
        <v>290</v>
      </c>
      <c r="G13" s="45" t="s">
        <v>105</v>
      </c>
      <c r="H13" s="45" t="s">
        <v>291</v>
      </c>
      <c r="I13" s="45" t="s">
        <v>208</v>
      </c>
      <c r="J13" s="46" t="s">
        <v>292</v>
      </c>
      <c r="K13" s="45" t="s">
        <v>154</v>
      </c>
      <c r="L13" s="45" t="s">
        <v>293</v>
      </c>
      <c r="M13" s="46" t="s">
        <v>88</v>
      </c>
      <c r="N13" s="45" t="s">
        <v>138</v>
      </c>
      <c r="O13" s="51" t="s">
        <v>139</v>
      </c>
      <c r="P13" s="51" t="s">
        <v>139</v>
      </c>
      <c r="Q13" s="58" t="s">
        <v>301</v>
      </c>
      <c r="R13" s="45"/>
    </row>
    <row r="14" spans="1:25" s="47" customFormat="1" ht="45" x14ac:dyDescent="0.25">
      <c r="A14" s="60">
        <v>74</v>
      </c>
      <c r="B14" s="61" t="s">
        <v>5</v>
      </c>
      <c r="C14" s="55">
        <v>1916</v>
      </c>
      <c r="D14" s="55">
        <f t="shared" ref="D14:D16" si="2">2016-C14</f>
        <v>100</v>
      </c>
      <c r="E14" s="59" t="s">
        <v>12</v>
      </c>
      <c r="F14" s="45" t="s">
        <v>294</v>
      </c>
      <c r="G14" s="45" t="s">
        <v>111</v>
      </c>
      <c r="H14" s="45" t="s">
        <v>295</v>
      </c>
      <c r="I14" s="45" t="s">
        <v>208</v>
      </c>
      <c r="J14" s="46" t="s">
        <v>296</v>
      </c>
      <c r="K14" s="45" t="s">
        <v>154</v>
      </c>
      <c r="L14" s="45" t="s">
        <v>127</v>
      </c>
      <c r="M14" s="46" t="s">
        <v>88</v>
      </c>
      <c r="N14" s="45" t="s">
        <v>138</v>
      </c>
      <c r="O14" s="51" t="s">
        <v>139</v>
      </c>
      <c r="P14" s="51" t="s">
        <v>139</v>
      </c>
      <c r="Q14" s="58" t="s">
        <v>301</v>
      </c>
      <c r="R14" s="45"/>
    </row>
    <row r="15" spans="1:25" s="47" customFormat="1" ht="30" x14ac:dyDescent="0.25">
      <c r="A15" s="60">
        <v>74</v>
      </c>
      <c r="B15" s="61" t="s">
        <v>5</v>
      </c>
      <c r="C15" s="55">
        <v>1916</v>
      </c>
      <c r="D15" s="55">
        <f t="shared" si="2"/>
        <v>100</v>
      </c>
      <c r="E15" s="59" t="s">
        <v>12</v>
      </c>
      <c r="F15" s="45" t="s">
        <v>297</v>
      </c>
      <c r="G15" s="45" t="s">
        <v>112</v>
      </c>
      <c r="H15" s="45" t="s">
        <v>298</v>
      </c>
      <c r="I15" s="45" t="s">
        <v>274</v>
      </c>
      <c r="J15" s="46" t="s">
        <v>299</v>
      </c>
      <c r="K15" s="45" t="s">
        <v>169</v>
      </c>
      <c r="L15" s="45" t="s">
        <v>229</v>
      </c>
      <c r="M15" s="46" t="s">
        <v>88</v>
      </c>
      <c r="N15" s="45" t="s">
        <v>138</v>
      </c>
      <c r="O15" s="51" t="s">
        <v>139</v>
      </c>
      <c r="P15" s="51" t="s">
        <v>139</v>
      </c>
      <c r="Q15" s="58" t="s">
        <v>301</v>
      </c>
      <c r="R15" s="45"/>
    </row>
    <row r="16" spans="1:25" s="47" customFormat="1" ht="30" x14ac:dyDescent="0.25">
      <c r="A16" s="60">
        <v>74</v>
      </c>
      <c r="B16" s="61" t="s">
        <v>5</v>
      </c>
      <c r="C16" s="55">
        <v>1916</v>
      </c>
      <c r="D16" s="55">
        <f t="shared" si="2"/>
        <v>100</v>
      </c>
      <c r="E16" s="59" t="s">
        <v>12</v>
      </c>
      <c r="F16" s="45" t="s">
        <v>300</v>
      </c>
      <c r="G16" s="45" t="s">
        <v>113</v>
      </c>
      <c r="H16" s="45" t="s">
        <v>298</v>
      </c>
      <c r="I16" s="45" t="s">
        <v>274</v>
      </c>
      <c r="J16" s="46" t="s">
        <v>299</v>
      </c>
      <c r="K16" s="45" t="s">
        <v>169</v>
      </c>
      <c r="L16" s="45" t="s">
        <v>229</v>
      </c>
      <c r="M16" s="46" t="s">
        <v>88</v>
      </c>
      <c r="N16" s="45" t="s">
        <v>138</v>
      </c>
      <c r="O16" s="51" t="s">
        <v>139</v>
      </c>
      <c r="P16" s="51" t="s">
        <v>139</v>
      </c>
      <c r="Q16" s="58" t="s">
        <v>301</v>
      </c>
      <c r="R16" s="45"/>
    </row>
    <row r="17" spans="1:18" s="47" customFormat="1" ht="45" x14ac:dyDescent="0.25">
      <c r="A17" s="71">
        <v>78</v>
      </c>
      <c r="B17" s="72" t="s">
        <v>46</v>
      </c>
      <c r="C17" s="43">
        <v>1968</v>
      </c>
      <c r="D17" s="55">
        <f t="shared" si="1"/>
        <v>48</v>
      </c>
      <c r="E17" s="73" t="s">
        <v>23</v>
      </c>
      <c r="F17" s="45" t="s">
        <v>176</v>
      </c>
      <c r="G17" s="45" t="s">
        <v>105</v>
      </c>
      <c r="H17" s="45" t="s">
        <v>167</v>
      </c>
      <c r="I17" s="45" t="s">
        <v>72</v>
      </c>
      <c r="J17" s="46" t="s">
        <v>168</v>
      </c>
      <c r="K17" s="45" t="s">
        <v>169</v>
      </c>
      <c r="L17" s="45" t="s">
        <v>170</v>
      </c>
      <c r="M17" s="46" t="s">
        <v>88</v>
      </c>
      <c r="N17" s="45" t="s">
        <v>138</v>
      </c>
      <c r="O17" s="57">
        <v>38231</v>
      </c>
      <c r="P17" s="51">
        <f>2016-2004</f>
        <v>12</v>
      </c>
      <c r="Q17" s="51" t="s">
        <v>100</v>
      </c>
      <c r="R17" s="45"/>
    </row>
    <row r="18" spans="1:18" s="47" customFormat="1" ht="45" x14ac:dyDescent="0.25">
      <c r="A18" s="71">
        <v>78</v>
      </c>
      <c r="B18" s="72" t="s">
        <v>46</v>
      </c>
      <c r="C18" s="43">
        <v>1968</v>
      </c>
      <c r="D18" s="55">
        <f t="shared" si="1"/>
        <v>48</v>
      </c>
      <c r="E18" s="73" t="s">
        <v>23</v>
      </c>
      <c r="F18" s="45" t="s">
        <v>177</v>
      </c>
      <c r="G18" s="45" t="s">
        <v>173</v>
      </c>
      <c r="H18" s="46" t="s">
        <v>175</v>
      </c>
      <c r="I18" s="45" t="s">
        <v>72</v>
      </c>
      <c r="J18" s="46" t="s">
        <v>178</v>
      </c>
      <c r="K18" s="45" t="s">
        <v>154</v>
      </c>
      <c r="L18" s="45" t="s">
        <v>128</v>
      </c>
      <c r="M18" s="46" t="s">
        <v>88</v>
      </c>
      <c r="N18" s="45" t="s">
        <v>138</v>
      </c>
      <c r="O18" s="57">
        <v>38231</v>
      </c>
      <c r="P18" s="51">
        <f>2016-2004</f>
        <v>12</v>
      </c>
      <c r="Q18" s="51" t="s">
        <v>100</v>
      </c>
      <c r="R18" s="45"/>
    </row>
    <row r="19" spans="1:18" s="47" customFormat="1" ht="45" x14ac:dyDescent="0.25">
      <c r="A19" s="71">
        <v>78</v>
      </c>
      <c r="B19" s="72" t="s">
        <v>46</v>
      </c>
      <c r="C19" s="43">
        <v>1968</v>
      </c>
      <c r="D19" s="55">
        <f t="shared" si="1"/>
        <v>48</v>
      </c>
      <c r="E19" s="73" t="s">
        <v>23</v>
      </c>
      <c r="F19" s="45" t="s">
        <v>179</v>
      </c>
      <c r="G19" s="45" t="s">
        <v>174</v>
      </c>
      <c r="H19" s="46" t="s">
        <v>175</v>
      </c>
      <c r="I19" s="45" t="s">
        <v>72</v>
      </c>
      <c r="J19" s="46" t="s">
        <v>178</v>
      </c>
      <c r="K19" s="45" t="s">
        <v>154</v>
      </c>
      <c r="L19" s="45" t="s">
        <v>128</v>
      </c>
      <c r="M19" s="46" t="s">
        <v>88</v>
      </c>
      <c r="N19" s="45" t="s">
        <v>138</v>
      </c>
      <c r="O19" s="57">
        <v>38231</v>
      </c>
      <c r="P19" s="51">
        <f>2016-2004</f>
        <v>12</v>
      </c>
      <c r="Q19" s="51" t="s">
        <v>100</v>
      </c>
      <c r="R19" s="45"/>
    </row>
    <row r="20" spans="1:18" s="47" customFormat="1" ht="45" x14ac:dyDescent="0.25">
      <c r="A20" s="60">
        <v>80</v>
      </c>
      <c r="B20" s="61" t="s">
        <v>187</v>
      </c>
      <c r="C20" s="55">
        <v>1967</v>
      </c>
      <c r="D20" s="43">
        <f t="shared" si="1"/>
        <v>49</v>
      </c>
      <c r="E20" s="73" t="s">
        <v>23</v>
      </c>
      <c r="F20" s="45" t="s">
        <v>194</v>
      </c>
      <c r="G20" s="45" t="s">
        <v>188</v>
      </c>
      <c r="H20" s="45" t="s">
        <v>193</v>
      </c>
      <c r="I20" s="45" t="s">
        <v>72</v>
      </c>
      <c r="J20" s="46" t="s">
        <v>195</v>
      </c>
      <c r="K20" s="45" t="s">
        <v>169</v>
      </c>
      <c r="L20" s="45" t="s">
        <v>196</v>
      </c>
      <c r="M20" s="46" t="s">
        <v>88</v>
      </c>
      <c r="N20" s="45" t="s">
        <v>138</v>
      </c>
      <c r="O20" s="57">
        <v>35125</v>
      </c>
      <c r="P20" s="51">
        <f>2016-1996</f>
        <v>20</v>
      </c>
      <c r="Q20" s="51" t="s">
        <v>100</v>
      </c>
      <c r="R20" s="45"/>
    </row>
    <row r="21" spans="1:18" s="8" customFormat="1" x14ac:dyDescent="0.25">
      <c r="A21" s="14">
        <v>80</v>
      </c>
      <c r="B21" s="15" t="s">
        <v>187</v>
      </c>
      <c r="C21" s="25">
        <v>1967</v>
      </c>
      <c r="D21" s="13">
        <f t="shared" si="1"/>
        <v>49</v>
      </c>
      <c r="E21" s="35" t="s">
        <v>23</v>
      </c>
      <c r="F21" s="80">
        <v>980483</v>
      </c>
      <c r="G21" s="39" t="s">
        <v>190</v>
      </c>
      <c r="H21" s="39" t="s">
        <v>198</v>
      </c>
      <c r="I21" s="39" t="s">
        <v>197</v>
      </c>
      <c r="J21" s="39" t="s">
        <v>63</v>
      </c>
      <c r="K21" s="45" t="s">
        <v>139</v>
      </c>
      <c r="L21" s="39" t="s">
        <v>128</v>
      </c>
      <c r="M21" s="39" t="s">
        <v>199</v>
      </c>
      <c r="N21" s="45" t="s">
        <v>138</v>
      </c>
      <c r="O21" s="50" t="s">
        <v>200</v>
      </c>
      <c r="P21" s="50">
        <f>2016-1998</f>
        <v>18</v>
      </c>
      <c r="Q21" s="50" t="s">
        <v>100</v>
      </c>
      <c r="R21" s="39"/>
    </row>
    <row r="22" spans="1:18" s="8" customFormat="1" x14ac:dyDescent="0.25">
      <c r="A22" s="14">
        <v>80</v>
      </c>
      <c r="B22" s="15" t="s">
        <v>187</v>
      </c>
      <c r="C22" s="25">
        <v>1967</v>
      </c>
      <c r="D22" s="13">
        <f t="shared" si="1"/>
        <v>49</v>
      </c>
      <c r="E22" s="35" t="s">
        <v>23</v>
      </c>
      <c r="F22" s="39" t="s">
        <v>139</v>
      </c>
      <c r="G22" s="39" t="s">
        <v>189</v>
      </c>
      <c r="H22" s="39" t="s">
        <v>139</v>
      </c>
      <c r="I22" s="39" t="s">
        <v>139</v>
      </c>
      <c r="J22" s="39" t="s">
        <v>139</v>
      </c>
      <c r="K22" s="39" t="s">
        <v>139</v>
      </c>
      <c r="L22" s="39" t="s">
        <v>139</v>
      </c>
      <c r="M22" s="39" t="s">
        <v>139</v>
      </c>
      <c r="N22" s="39" t="s">
        <v>139</v>
      </c>
      <c r="O22" s="50" t="s">
        <v>139</v>
      </c>
      <c r="P22" s="50" t="s">
        <v>139</v>
      </c>
      <c r="Q22" s="50" t="s">
        <v>100</v>
      </c>
      <c r="R22" s="39"/>
    </row>
    <row r="23" spans="1:18" s="47" customFormat="1" ht="30" x14ac:dyDescent="0.25">
      <c r="A23" s="60">
        <v>80</v>
      </c>
      <c r="B23" s="61" t="s">
        <v>187</v>
      </c>
      <c r="C23" s="55">
        <v>1967</v>
      </c>
      <c r="D23" s="43">
        <f t="shared" si="1"/>
        <v>49</v>
      </c>
      <c r="E23" s="73" t="s">
        <v>23</v>
      </c>
      <c r="F23" s="45" t="s">
        <v>201</v>
      </c>
      <c r="G23" s="45" t="s">
        <v>191</v>
      </c>
      <c r="H23" s="46" t="s">
        <v>202</v>
      </c>
      <c r="I23" s="45" t="s">
        <v>72</v>
      </c>
      <c r="J23" s="46" t="s">
        <v>203</v>
      </c>
      <c r="K23" s="45" t="s">
        <v>169</v>
      </c>
      <c r="L23" s="45" t="s">
        <v>204</v>
      </c>
      <c r="M23" s="46" t="s">
        <v>88</v>
      </c>
      <c r="N23" s="45" t="s">
        <v>138</v>
      </c>
      <c r="O23" s="57">
        <v>39387</v>
      </c>
      <c r="P23" s="51">
        <f>2016-2007</f>
        <v>9</v>
      </c>
      <c r="Q23" s="51" t="s">
        <v>69</v>
      </c>
      <c r="R23" s="45"/>
    </row>
    <row r="24" spans="1:18" s="47" customFormat="1" ht="60" x14ac:dyDescent="0.25">
      <c r="A24" s="60">
        <v>80</v>
      </c>
      <c r="B24" s="61" t="s">
        <v>187</v>
      </c>
      <c r="C24" s="55">
        <v>1967</v>
      </c>
      <c r="D24" s="43">
        <f t="shared" si="1"/>
        <v>49</v>
      </c>
      <c r="E24" s="73" t="s">
        <v>23</v>
      </c>
      <c r="F24" s="45" t="s">
        <v>205</v>
      </c>
      <c r="G24" s="46" t="s">
        <v>192</v>
      </c>
      <c r="H24" s="46" t="s">
        <v>206</v>
      </c>
      <c r="I24" s="45" t="s">
        <v>72</v>
      </c>
      <c r="J24" s="46" t="s">
        <v>207</v>
      </c>
      <c r="K24" s="45" t="s">
        <v>138</v>
      </c>
      <c r="L24" s="45" t="s">
        <v>128</v>
      </c>
      <c r="M24" s="45" t="s">
        <v>68</v>
      </c>
      <c r="N24" s="45" t="s">
        <v>138</v>
      </c>
      <c r="O24" s="57">
        <v>41760</v>
      </c>
      <c r="P24" s="51">
        <f>2016-2014</f>
        <v>2</v>
      </c>
      <c r="Q24" s="51" t="s">
        <v>90</v>
      </c>
      <c r="R24" s="45"/>
    </row>
    <row r="25" spans="1:18" s="8" customFormat="1" x14ac:dyDescent="0.25">
      <c r="A25" s="11">
        <v>83</v>
      </c>
      <c r="B25" s="12" t="s">
        <v>7</v>
      </c>
      <c r="C25" s="13">
        <v>1956</v>
      </c>
      <c r="D25" s="13">
        <f t="shared" ref="D25:D86" si="3">2016-C25</f>
        <v>60</v>
      </c>
      <c r="E25" s="26" t="s">
        <v>15</v>
      </c>
      <c r="F25" s="39"/>
      <c r="G25" s="39"/>
      <c r="H25" s="39"/>
      <c r="I25" s="39"/>
      <c r="J25" s="39"/>
      <c r="K25" s="45"/>
      <c r="L25" s="39"/>
      <c r="M25" s="39"/>
      <c r="N25" s="39"/>
      <c r="O25" s="50"/>
      <c r="P25" s="50"/>
      <c r="Q25" s="50"/>
      <c r="R25" s="39"/>
    </row>
    <row r="26" spans="1:18" s="8" customFormat="1" x14ac:dyDescent="0.25">
      <c r="A26" s="16">
        <v>85</v>
      </c>
      <c r="B26" s="17" t="s">
        <v>20</v>
      </c>
      <c r="C26" s="18">
        <v>2002</v>
      </c>
      <c r="D26" s="13">
        <f t="shared" si="3"/>
        <v>14</v>
      </c>
      <c r="E26" s="31" t="s">
        <v>14</v>
      </c>
      <c r="F26" s="104" t="s">
        <v>302</v>
      </c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6"/>
      <c r="R26" s="39"/>
    </row>
    <row r="27" spans="1:18" s="47" customFormat="1" ht="45" x14ac:dyDescent="0.25">
      <c r="A27" s="60">
        <v>87</v>
      </c>
      <c r="B27" s="61" t="s">
        <v>47</v>
      </c>
      <c r="C27" s="55">
        <v>2003</v>
      </c>
      <c r="D27" s="43">
        <f t="shared" si="3"/>
        <v>13</v>
      </c>
      <c r="E27" s="82" t="s">
        <v>14</v>
      </c>
      <c r="F27" s="45" t="s">
        <v>254</v>
      </c>
      <c r="G27" s="45" t="s">
        <v>105</v>
      </c>
      <c r="H27" s="45" t="s">
        <v>255</v>
      </c>
      <c r="I27" s="45" t="s">
        <v>197</v>
      </c>
      <c r="J27" s="46" t="s">
        <v>256</v>
      </c>
      <c r="K27" s="45" t="s">
        <v>257</v>
      </c>
      <c r="L27" s="45" t="s">
        <v>128</v>
      </c>
      <c r="M27" s="46" t="s">
        <v>88</v>
      </c>
      <c r="N27" s="46" t="s">
        <v>259</v>
      </c>
      <c r="O27" s="51" t="s">
        <v>258</v>
      </c>
      <c r="P27" s="51">
        <f>2016-2003</f>
        <v>13</v>
      </c>
      <c r="Q27" s="51" t="s">
        <v>100</v>
      </c>
      <c r="R27" s="45"/>
    </row>
    <row r="28" spans="1:18" s="47" customFormat="1" ht="45" x14ac:dyDescent="0.25">
      <c r="A28" s="60">
        <v>87</v>
      </c>
      <c r="B28" s="61" t="s">
        <v>47</v>
      </c>
      <c r="C28" s="55">
        <v>2003</v>
      </c>
      <c r="D28" s="43">
        <f t="shared" ref="D28" si="4">2016-C28</f>
        <v>13</v>
      </c>
      <c r="E28" s="82" t="s">
        <v>14</v>
      </c>
      <c r="F28" s="45" t="s">
        <v>260</v>
      </c>
      <c r="G28" s="45" t="s">
        <v>111</v>
      </c>
      <c r="H28" s="45" t="s">
        <v>255</v>
      </c>
      <c r="I28" s="45" t="s">
        <v>197</v>
      </c>
      <c r="J28" s="46" t="s">
        <v>256</v>
      </c>
      <c r="K28" s="45" t="s">
        <v>257</v>
      </c>
      <c r="L28" s="45" t="s">
        <v>128</v>
      </c>
      <c r="M28" s="46" t="s">
        <v>88</v>
      </c>
      <c r="N28" s="46" t="s">
        <v>259</v>
      </c>
      <c r="O28" s="51" t="s">
        <v>258</v>
      </c>
      <c r="P28" s="51">
        <f>2016-2003</f>
        <v>13</v>
      </c>
      <c r="Q28" s="51" t="s">
        <v>100</v>
      </c>
      <c r="R28" s="45"/>
    </row>
    <row r="29" spans="1:18" s="8" customFormat="1" x14ac:dyDescent="0.25">
      <c r="A29" s="14">
        <v>87</v>
      </c>
      <c r="B29" s="15" t="s">
        <v>47</v>
      </c>
      <c r="C29" s="25">
        <v>2003</v>
      </c>
      <c r="D29" s="13">
        <f t="shared" ref="D29" si="5">2016-C29</f>
        <v>13</v>
      </c>
      <c r="E29" s="31" t="s">
        <v>14</v>
      </c>
      <c r="F29" s="80">
        <v>21300</v>
      </c>
      <c r="G29" s="39" t="s">
        <v>112</v>
      </c>
      <c r="H29" s="39" t="s">
        <v>261</v>
      </c>
      <c r="I29" s="39" t="s">
        <v>262</v>
      </c>
      <c r="J29" s="39" t="s">
        <v>138</v>
      </c>
      <c r="K29" s="45" t="s">
        <v>257</v>
      </c>
      <c r="L29" s="39" t="s">
        <v>138</v>
      </c>
      <c r="M29" s="39" t="s">
        <v>263</v>
      </c>
      <c r="N29" s="39" t="s">
        <v>138</v>
      </c>
      <c r="O29" s="51" t="s">
        <v>258</v>
      </c>
      <c r="P29" s="51">
        <f>2016-2003</f>
        <v>13</v>
      </c>
      <c r="Q29" s="51" t="s">
        <v>100</v>
      </c>
      <c r="R29" s="39"/>
    </row>
    <row r="30" spans="1:18" s="8" customFormat="1" x14ac:dyDescent="0.25">
      <c r="A30" s="20">
        <v>88</v>
      </c>
      <c r="B30" s="21" t="s">
        <v>32</v>
      </c>
      <c r="C30" s="25">
        <v>2001</v>
      </c>
      <c r="D30" s="13">
        <f t="shared" si="3"/>
        <v>15</v>
      </c>
      <c r="E30" s="32" t="s">
        <v>17</v>
      </c>
      <c r="F30" s="39" t="s">
        <v>138</v>
      </c>
      <c r="G30" s="39" t="s">
        <v>138</v>
      </c>
      <c r="H30" s="39" t="s">
        <v>138</v>
      </c>
      <c r="I30" s="39" t="s">
        <v>138</v>
      </c>
      <c r="J30" s="39" t="s">
        <v>138</v>
      </c>
      <c r="K30" s="39" t="s">
        <v>138</v>
      </c>
      <c r="L30" s="39" t="s">
        <v>138</v>
      </c>
      <c r="M30" s="39" t="s">
        <v>138</v>
      </c>
      <c r="N30" s="39" t="s">
        <v>138</v>
      </c>
      <c r="O30" s="39" t="s">
        <v>138</v>
      </c>
      <c r="P30" s="39" t="s">
        <v>138</v>
      </c>
      <c r="Q30" s="39" t="s">
        <v>138</v>
      </c>
      <c r="R30" s="39" t="s">
        <v>138</v>
      </c>
    </row>
    <row r="31" spans="1:18" s="47" customFormat="1" ht="90" x14ac:dyDescent="0.25">
      <c r="A31" s="60">
        <v>91</v>
      </c>
      <c r="B31" s="61" t="s">
        <v>38</v>
      </c>
      <c r="C31" s="55">
        <v>2011</v>
      </c>
      <c r="D31" s="43">
        <f t="shared" si="3"/>
        <v>5</v>
      </c>
      <c r="E31" s="73" t="s">
        <v>23</v>
      </c>
      <c r="F31" s="45" t="s">
        <v>180</v>
      </c>
      <c r="G31" s="45" t="s">
        <v>105</v>
      </c>
      <c r="H31" s="45" t="s">
        <v>182</v>
      </c>
      <c r="I31" s="45" t="s">
        <v>101</v>
      </c>
      <c r="J31" s="46" t="s">
        <v>181</v>
      </c>
      <c r="K31" s="46" t="s">
        <v>132</v>
      </c>
      <c r="L31" s="45" t="s">
        <v>183</v>
      </c>
      <c r="M31" s="46" t="s">
        <v>88</v>
      </c>
      <c r="N31" s="46" t="s">
        <v>134</v>
      </c>
      <c r="O31" s="57">
        <v>40634</v>
      </c>
      <c r="P31" s="51">
        <f>2016-2011</f>
        <v>5</v>
      </c>
      <c r="Q31" s="51" t="s">
        <v>90</v>
      </c>
      <c r="R31" s="45"/>
    </row>
    <row r="32" spans="1:18" s="47" customFormat="1" ht="45" x14ac:dyDescent="0.25">
      <c r="A32" s="60">
        <v>91</v>
      </c>
      <c r="B32" s="61" t="s">
        <v>38</v>
      </c>
      <c r="C32" s="55">
        <v>2011</v>
      </c>
      <c r="D32" s="43">
        <f t="shared" si="3"/>
        <v>5</v>
      </c>
      <c r="E32" s="73" t="s">
        <v>23</v>
      </c>
      <c r="F32" s="45" t="s">
        <v>185</v>
      </c>
      <c r="G32" s="45" t="s">
        <v>111</v>
      </c>
      <c r="H32" s="45" t="s">
        <v>184</v>
      </c>
      <c r="I32" s="45" t="s">
        <v>101</v>
      </c>
      <c r="J32" s="46" t="s">
        <v>186</v>
      </c>
      <c r="K32" s="46" t="s">
        <v>132</v>
      </c>
      <c r="L32" s="45" t="s">
        <v>128</v>
      </c>
      <c r="M32" s="46" t="s">
        <v>88</v>
      </c>
      <c r="N32" s="46" t="s">
        <v>134</v>
      </c>
      <c r="O32" s="57">
        <v>40634</v>
      </c>
      <c r="P32" s="51">
        <f>2016-2011</f>
        <v>5</v>
      </c>
      <c r="Q32" s="51" t="s">
        <v>90</v>
      </c>
      <c r="R32" s="45"/>
    </row>
    <row r="33" spans="1:18" s="8" customFormat="1" x14ac:dyDescent="0.25">
      <c r="A33" s="14">
        <v>104</v>
      </c>
      <c r="B33" s="15" t="s">
        <v>41</v>
      </c>
      <c r="C33" s="25">
        <v>2003</v>
      </c>
      <c r="D33" s="13">
        <f t="shared" si="3"/>
        <v>13</v>
      </c>
      <c r="E33" s="36" t="s">
        <v>24</v>
      </c>
      <c r="F33" s="39" t="s">
        <v>161</v>
      </c>
      <c r="G33" s="39" t="s">
        <v>166</v>
      </c>
      <c r="H33" s="39" t="s">
        <v>155</v>
      </c>
      <c r="I33" s="39" t="s">
        <v>153</v>
      </c>
      <c r="J33" s="39" t="s">
        <v>138</v>
      </c>
      <c r="K33" s="45" t="s">
        <v>154</v>
      </c>
      <c r="L33" s="39"/>
      <c r="M33" s="39" t="s">
        <v>156</v>
      </c>
      <c r="N33" s="39" t="s">
        <v>138</v>
      </c>
      <c r="O33" s="70">
        <v>37622</v>
      </c>
      <c r="P33" s="50">
        <f>2016-2003</f>
        <v>13</v>
      </c>
      <c r="Q33" s="50" t="s">
        <v>100</v>
      </c>
      <c r="R33" s="39"/>
    </row>
    <row r="34" spans="1:18" s="8" customFormat="1" x14ac:dyDescent="0.25">
      <c r="A34" s="14">
        <v>104</v>
      </c>
      <c r="B34" s="15" t="s">
        <v>41</v>
      </c>
      <c r="C34" s="25">
        <v>2003</v>
      </c>
      <c r="D34" s="13">
        <f t="shared" si="3"/>
        <v>13</v>
      </c>
      <c r="E34" s="36" t="s">
        <v>24</v>
      </c>
      <c r="F34" s="39" t="s">
        <v>161</v>
      </c>
      <c r="G34" s="39" t="s">
        <v>162</v>
      </c>
      <c r="H34" s="39" t="s">
        <v>155</v>
      </c>
      <c r="I34" s="39" t="s">
        <v>153</v>
      </c>
      <c r="J34" s="39" t="s">
        <v>138</v>
      </c>
      <c r="K34" s="45" t="s">
        <v>154</v>
      </c>
      <c r="L34" s="39"/>
      <c r="M34" s="39" t="s">
        <v>156</v>
      </c>
      <c r="N34" s="39" t="s">
        <v>138</v>
      </c>
      <c r="O34" s="70">
        <v>37622</v>
      </c>
      <c r="P34" s="50">
        <f>2016-2003</f>
        <v>13</v>
      </c>
      <c r="Q34" s="50" t="s">
        <v>100</v>
      </c>
      <c r="R34" s="39"/>
    </row>
    <row r="35" spans="1:18" s="8" customFormat="1" x14ac:dyDescent="0.25">
      <c r="A35" s="14">
        <v>115</v>
      </c>
      <c r="B35" s="15" t="s">
        <v>25</v>
      </c>
      <c r="C35" s="25">
        <v>2002</v>
      </c>
      <c r="D35" s="13">
        <f t="shared" si="3"/>
        <v>14</v>
      </c>
      <c r="E35" s="36" t="s">
        <v>24</v>
      </c>
      <c r="F35" s="39" t="s">
        <v>165</v>
      </c>
      <c r="G35" s="39" t="s">
        <v>157</v>
      </c>
      <c r="H35" s="39" t="s">
        <v>155</v>
      </c>
      <c r="I35" s="39" t="s">
        <v>153</v>
      </c>
      <c r="J35" s="39" t="s">
        <v>138</v>
      </c>
      <c r="K35" s="45" t="s">
        <v>154</v>
      </c>
      <c r="L35" s="39"/>
      <c r="M35" s="39" t="s">
        <v>156</v>
      </c>
      <c r="N35" s="39" t="s">
        <v>138</v>
      </c>
      <c r="O35" s="70">
        <v>37377</v>
      </c>
      <c r="P35" s="50">
        <f>2016-2002</f>
        <v>14</v>
      </c>
      <c r="Q35" s="50" t="s">
        <v>100</v>
      </c>
      <c r="R35" s="39"/>
    </row>
    <row r="36" spans="1:18" s="8" customFormat="1" x14ac:dyDescent="0.25">
      <c r="A36" s="14">
        <v>115</v>
      </c>
      <c r="B36" s="15" t="s">
        <v>25</v>
      </c>
      <c r="C36" s="25">
        <v>2002</v>
      </c>
      <c r="D36" s="13">
        <f t="shared" si="3"/>
        <v>14</v>
      </c>
      <c r="E36" s="36" t="s">
        <v>24</v>
      </c>
      <c r="F36" s="39" t="s">
        <v>164</v>
      </c>
      <c r="G36" s="39" t="s">
        <v>158</v>
      </c>
      <c r="H36" s="39" t="s">
        <v>155</v>
      </c>
      <c r="I36" s="39" t="s">
        <v>153</v>
      </c>
      <c r="J36" s="39" t="s">
        <v>138</v>
      </c>
      <c r="K36" s="45" t="s">
        <v>154</v>
      </c>
      <c r="L36" s="39"/>
      <c r="M36" s="39" t="s">
        <v>156</v>
      </c>
      <c r="N36" s="39" t="s">
        <v>138</v>
      </c>
      <c r="O36" s="70">
        <v>37377</v>
      </c>
      <c r="P36" s="50">
        <f>2016-2002</f>
        <v>14</v>
      </c>
      <c r="Q36" s="50" t="s">
        <v>100</v>
      </c>
      <c r="R36" s="39"/>
    </row>
    <row r="37" spans="1:18" s="8" customFormat="1" x14ac:dyDescent="0.25">
      <c r="A37" s="14">
        <v>115</v>
      </c>
      <c r="B37" s="15" t="s">
        <v>25</v>
      </c>
      <c r="C37" s="25">
        <v>2002</v>
      </c>
      <c r="D37" s="13">
        <f t="shared" si="3"/>
        <v>14</v>
      </c>
      <c r="E37" s="36" t="s">
        <v>24</v>
      </c>
      <c r="F37" s="39" t="s">
        <v>163</v>
      </c>
      <c r="G37" s="39" t="s">
        <v>159</v>
      </c>
      <c r="H37" s="39" t="s">
        <v>160</v>
      </c>
      <c r="I37" s="39" t="s">
        <v>153</v>
      </c>
      <c r="J37" s="39" t="s">
        <v>138</v>
      </c>
      <c r="K37" s="45" t="s">
        <v>154</v>
      </c>
      <c r="L37" s="39"/>
      <c r="M37" s="39" t="s">
        <v>156</v>
      </c>
      <c r="N37" s="39" t="s">
        <v>138</v>
      </c>
      <c r="O37" s="70">
        <v>37377</v>
      </c>
      <c r="P37" s="50">
        <f>2016-2002</f>
        <v>14</v>
      </c>
      <c r="Q37" s="50" t="s">
        <v>100</v>
      </c>
      <c r="R37" s="39"/>
    </row>
    <row r="38" spans="1:18" s="47" customFormat="1" ht="60" x14ac:dyDescent="0.2">
      <c r="A38" s="60">
        <v>127</v>
      </c>
      <c r="B38" s="61" t="s">
        <v>26</v>
      </c>
      <c r="C38" s="55">
        <v>2005</v>
      </c>
      <c r="D38" s="13">
        <f t="shared" si="3"/>
        <v>11</v>
      </c>
      <c r="E38" s="62" t="s">
        <v>24</v>
      </c>
      <c r="F38" s="45" t="s">
        <v>103</v>
      </c>
      <c r="G38" s="45" t="s">
        <v>105</v>
      </c>
      <c r="H38" s="46" t="s">
        <v>102</v>
      </c>
      <c r="I38" s="45" t="s">
        <v>101</v>
      </c>
      <c r="J38" s="46" t="s">
        <v>104</v>
      </c>
      <c r="K38" s="46" t="s">
        <v>131</v>
      </c>
      <c r="L38" s="45" t="s">
        <v>127</v>
      </c>
      <c r="M38" s="46" t="s">
        <v>88</v>
      </c>
      <c r="N38" s="46" t="s">
        <v>134</v>
      </c>
      <c r="O38" s="57">
        <v>38261</v>
      </c>
      <c r="P38" s="51">
        <f>2016-2004</f>
        <v>12</v>
      </c>
      <c r="Q38" s="51" t="s">
        <v>69</v>
      </c>
      <c r="R38" s="45"/>
    </row>
    <row r="39" spans="1:18" s="47" customFormat="1" ht="60" x14ac:dyDescent="0.2">
      <c r="A39" s="60">
        <v>127</v>
      </c>
      <c r="B39" s="61" t="s">
        <v>26</v>
      </c>
      <c r="C39" s="55">
        <v>2005</v>
      </c>
      <c r="D39" s="13">
        <f t="shared" si="3"/>
        <v>11</v>
      </c>
      <c r="E39" s="62" t="s">
        <v>24</v>
      </c>
      <c r="F39" s="45" t="s">
        <v>107</v>
      </c>
      <c r="G39" s="45" t="s">
        <v>111</v>
      </c>
      <c r="H39" s="46" t="s">
        <v>106</v>
      </c>
      <c r="I39" s="45" t="s">
        <v>101</v>
      </c>
      <c r="J39" s="46" t="s">
        <v>108</v>
      </c>
      <c r="K39" s="46" t="s">
        <v>132</v>
      </c>
      <c r="L39" s="45" t="s">
        <v>128</v>
      </c>
      <c r="M39" s="46" t="s">
        <v>88</v>
      </c>
      <c r="N39" s="46" t="s">
        <v>134</v>
      </c>
      <c r="O39" s="57">
        <v>38261</v>
      </c>
      <c r="P39" s="51">
        <f>2016-2004</f>
        <v>12</v>
      </c>
      <c r="Q39" s="51" t="s">
        <v>69</v>
      </c>
      <c r="R39" s="45"/>
    </row>
    <row r="40" spans="1:18" s="47" customFormat="1" ht="60" x14ac:dyDescent="0.2">
      <c r="A40" s="60">
        <v>127</v>
      </c>
      <c r="B40" s="61" t="s">
        <v>26</v>
      </c>
      <c r="C40" s="55">
        <v>2005</v>
      </c>
      <c r="D40" s="13">
        <f t="shared" si="3"/>
        <v>11</v>
      </c>
      <c r="E40" s="62" t="s">
        <v>24</v>
      </c>
      <c r="F40" s="45" t="s">
        <v>110</v>
      </c>
      <c r="G40" s="45" t="s">
        <v>112</v>
      </c>
      <c r="H40" s="46" t="s">
        <v>106</v>
      </c>
      <c r="I40" s="45" t="s">
        <v>101</v>
      </c>
      <c r="J40" s="46" t="s">
        <v>108</v>
      </c>
      <c r="K40" s="46" t="s">
        <v>132</v>
      </c>
      <c r="L40" s="45" t="s">
        <v>128</v>
      </c>
      <c r="M40" s="46" t="s">
        <v>88</v>
      </c>
      <c r="N40" s="46" t="s">
        <v>134</v>
      </c>
      <c r="O40" s="57">
        <v>38261</v>
      </c>
      <c r="P40" s="51">
        <f>2016-2004</f>
        <v>12</v>
      </c>
      <c r="Q40" s="51" t="s">
        <v>69</v>
      </c>
      <c r="R40" s="45"/>
    </row>
    <row r="41" spans="1:18" s="47" customFormat="1" ht="75" x14ac:dyDescent="0.2">
      <c r="A41" s="60">
        <v>127</v>
      </c>
      <c r="B41" s="61" t="s">
        <v>26</v>
      </c>
      <c r="C41" s="55">
        <v>2005</v>
      </c>
      <c r="D41" s="13">
        <f t="shared" si="3"/>
        <v>11</v>
      </c>
      <c r="E41" s="62" t="s">
        <v>24</v>
      </c>
      <c r="F41" s="45" t="s">
        <v>115</v>
      </c>
      <c r="G41" s="45" t="s">
        <v>113</v>
      </c>
      <c r="H41" s="46" t="s">
        <v>114</v>
      </c>
      <c r="I41" s="45" t="s">
        <v>101</v>
      </c>
      <c r="J41" s="46" t="s">
        <v>116</v>
      </c>
      <c r="K41" s="46" t="s">
        <v>131</v>
      </c>
      <c r="L41" s="45" t="s">
        <v>129</v>
      </c>
      <c r="M41" s="46" t="s">
        <v>88</v>
      </c>
      <c r="N41" s="46" t="s">
        <v>134</v>
      </c>
      <c r="O41" s="57">
        <v>38261</v>
      </c>
      <c r="P41" s="51">
        <f>2016-2004</f>
        <v>12</v>
      </c>
      <c r="Q41" s="51" t="s">
        <v>69</v>
      </c>
      <c r="R41" s="45"/>
    </row>
    <row r="42" spans="1:18" s="47" customFormat="1" ht="75" x14ac:dyDescent="0.2">
      <c r="A42" s="60">
        <v>127</v>
      </c>
      <c r="B42" s="61" t="s">
        <v>26</v>
      </c>
      <c r="C42" s="55">
        <v>2005</v>
      </c>
      <c r="D42" s="13">
        <f t="shared" si="3"/>
        <v>11</v>
      </c>
      <c r="E42" s="62" t="s">
        <v>24</v>
      </c>
      <c r="F42" s="45" t="s">
        <v>119</v>
      </c>
      <c r="G42" s="45" t="s">
        <v>118</v>
      </c>
      <c r="H42" s="46" t="s">
        <v>117</v>
      </c>
      <c r="I42" s="45" t="s">
        <v>101</v>
      </c>
      <c r="J42" s="46" t="s">
        <v>116</v>
      </c>
      <c r="K42" s="46" t="s">
        <v>131</v>
      </c>
      <c r="L42" s="45" t="s">
        <v>129</v>
      </c>
      <c r="M42" s="46" t="s">
        <v>88</v>
      </c>
      <c r="N42" s="46" t="s">
        <v>134</v>
      </c>
      <c r="O42" s="57">
        <v>38261</v>
      </c>
      <c r="P42" s="51">
        <f>2016-2004</f>
        <v>12</v>
      </c>
      <c r="Q42" s="51" t="s">
        <v>69</v>
      </c>
      <c r="R42" s="45"/>
    </row>
    <row r="43" spans="1:18" s="47" customFormat="1" ht="60" x14ac:dyDescent="0.2">
      <c r="A43" s="60">
        <v>127</v>
      </c>
      <c r="B43" s="61" t="s">
        <v>26</v>
      </c>
      <c r="C43" s="55">
        <v>2005</v>
      </c>
      <c r="D43" s="13">
        <f t="shared" si="3"/>
        <v>11</v>
      </c>
      <c r="E43" s="62" t="s">
        <v>24</v>
      </c>
      <c r="F43" s="45" t="s">
        <v>119</v>
      </c>
      <c r="G43" s="45" t="s">
        <v>120</v>
      </c>
      <c r="H43" s="46" t="s">
        <v>121</v>
      </c>
      <c r="I43" s="45" t="s">
        <v>101</v>
      </c>
      <c r="J43" s="46" t="s">
        <v>122</v>
      </c>
      <c r="K43" s="46" t="s">
        <v>131</v>
      </c>
      <c r="L43" s="45" t="s">
        <v>109</v>
      </c>
      <c r="M43" s="46" t="s">
        <v>88</v>
      </c>
      <c r="N43" s="46" t="s">
        <v>135</v>
      </c>
      <c r="O43" s="57">
        <v>41760</v>
      </c>
      <c r="P43" s="51">
        <f>2016-2014</f>
        <v>2</v>
      </c>
      <c r="Q43" s="51" t="s">
        <v>90</v>
      </c>
      <c r="R43" s="45"/>
    </row>
    <row r="44" spans="1:18" s="47" customFormat="1" ht="45" x14ac:dyDescent="0.2">
      <c r="A44" s="60">
        <v>127</v>
      </c>
      <c r="B44" s="61" t="s">
        <v>26</v>
      </c>
      <c r="C44" s="55">
        <v>2005</v>
      </c>
      <c r="D44" s="13">
        <f t="shared" si="3"/>
        <v>11</v>
      </c>
      <c r="E44" s="62" t="s">
        <v>24</v>
      </c>
      <c r="F44" s="63" t="s">
        <v>139</v>
      </c>
      <c r="G44" s="45" t="s">
        <v>137</v>
      </c>
      <c r="H44" s="46" t="s">
        <v>124</v>
      </c>
      <c r="I44" s="45" t="s">
        <v>123</v>
      </c>
      <c r="J44" s="64" t="s">
        <v>138</v>
      </c>
      <c r="K44" s="46" t="s">
        <v>136</v>
      </c>
      <c r="L44" s="64" t="s">
        <v>141</v>
      </c>
      <c r="M44" s="64" t="s">
        <v>140</v>
      </c>
      <c r="N44" s="64" t="s">
        <v>139</v>
      </c>
      <c r="O44" s="57">
        <v>41730</v>
      </c>
      <c r="P44" s="51">
        <f>2016-2014</f>
        <v>2</v>
      </c>
      <c r="Q44" s="51" t="s">
        <v>90</v>
      </c>
      <c r="R44" s="45"/>
    </row>
    <row r="45" spans="1:18" s="47" customFormat="1" ht="60" x14ac:dyDescent="0.25">
      <c r="A45" s="60">
        <v>130</v>
      </c>
      <c r="B45" s="61" t="s">
        <v>21</v>
      </c>
      <c r="C45" s="55">
        <v>1990</v>
      </c>
      <c r="D45" s="43">
        <f t="shared" si="3"/>
        <v>26</v>
      </c>
      <c r="E45" s="82" t="s">
        <v>14</v>
      </c>
      <c r="F45" s="45" t="s">
        <v>209</v>
      </c>
      <c r="G45" s="45" t="s">
        <v>105</v>
      </c>
      <c r="H45" s="45" t="s">
        <v>210</v>
      </c>
      <c r="I45" s="45" t="s">
        <v>208</v>
      </c>
      <c r="J45" s="46" t="s">
        <v>211</v>
      </c>
      <c r="K45" s="45" t="s">
        <v>138</v>
      </c>
      <c r="L45" s="45" t="s">
        <v>212</v>
      </c>
      <c r="M45" s="45" t="s">
        <v>68</v>
      </c>
      <c r="N45" s="45" t="s">
        <v>139</v>
      </c>
      <c r="O45" s="57">
        <v>42156</v>
      </c>
      <c r="P45" s="51">
        <f>2016-2015</f>
        <v>1</v>
      </c>
      <c r="Q45" s="51" t="s">
        <v>90</v>
      </c>
      <c r="R45" s="45"/>
    </row>
    <row r="46" spans="1:18" s="47" customFormat="1" ht="60" x14ac:dyDescent="0.25">
      <c r="A46" s="60">
        <v>130</v>
      </c>
      <c r="B46" s="61" t="s">
        <v>21</v>
      </c>
      <c r="C46" s="55">
        <v>1990</v>
      </c>
      <c r="D46" s="43">
        <f t="shared" ref="D46" si="6">2016-C46</f>
        <v>26</v>
      </c>
      <c r="E46" s="82" t="s">
        <v>14</v>
      </c>
      <c r="F46" s="45" t="s">
        <v>214</v>
      </c>
      <c r="G46" s="45" t="s">
        <v>111</v>
      </c>
      <c r="H46" s="45" t="s">
        <v>213</v>
      </c>
      <c r="I46" s="45" t="s">
        <v>208</v>
      </c>
      <c r="J46" s="46" t="s">
        <v>211</v>
      </c>
      <c r="K46" s="45" t="s">
        <v>138</v>
      </c>
      <c r="L46" s="45" t="s">
        <v>212</v>
      </c>
      <c r="M46" s="45" t="s">
        <v>68</v>
      </c>
      <c r="N46" s="45" t="s">
        <v>139</v>
      </c>
      <c r="O46" s="57">
        <v>42156</v>
      </c>
      <c r="P46" s="51">
        <f>2016-2015</f>
        <v>1</v>
      </c>
      <c r="Q46" s="51" t="s">
        <v>90</v>
      </c>
      <c r="R46" s="45"/>
    </row>
    <row r="47" spans="1:18" s="47" customFormat="1" ht="60" x14ac:dyDescent="0.25">
      <c r="A47" s="60">
        <v>130</v>
      </c>
      <c r="B47" s="61" t="s">
        <v>21</v>
      </c>
      <c r="C47" s="55">
        <v>1990</v>
      </c>
      <c r="D47" s="43">
        <f t="shared" ref="D47" si="7">2016-C47</f>
        <v>26</v>
      </c>
      <c r="E47" s="82" t="s">
        <v>14</v>
      </c>
      <c r="F47" s="45" t="s">
        <v>215</v>
      </c>
      <c r="G47" s="45" t="s">
        <v>112</v>
      </c>
      <c r="H47" s="45" t="s">
        <v>213</v>
      </c>
      <c r="I47" s="45" t="s">
        <v>208</v>
      </c>
      <c r="J47" s="46" t="s">
        <v>211</v>
      </c>
      <c r="K47" s="45" t="s">
        <v>138</v>
      </c>
      <c r="L47" s="45" t="s">
        <v>212</v>
      </c>
      <c r="M47" s="45" t="s">
        <v>68</v>
      </c>
      <c r="N47" s="45" t="s">
        <v>139</v>
      </c>
      <c r="O47" s="57">
        <v>42156</v>
      </c>
      <c r="P47" s="51">
        <f>2016-2015</f>
        <v>1</v>
      </c>
      <c r="Q47" s="51" t="s">
        <v>90</v>
      </c>
      <c r="R47" s="45"/>
    </row>
    <row r="48" spans="1:18" s="47" customFormat="1" ht="60" x14ac:dyDescent="0.25">
      <c r="A48" s="60">
        <v>130</v>
      </c>
      <c r="B48" s="61" t="s">
        <v>21</v>
      </c>
      <c r="C48" s="55">
        <v>1990</v>
      </c>
      <c r="D48" s="43">
        <f t="shared" ref="D48" si="8">2016-C48</f>
        <v>26</v>
      </c>
      <c r="E48" s="82" t="s">
        <v>14</v>
      </c>
      <c r="F48" s="45" t="s">
        <v>216</v>
      </c>
      <c r="G48" s="45" t="s">
        <v>113</v>
      </c>
      <c r="H48" s="45" t="s">
        <v>210</v>
      </c>
      <c r="I48" s="45" t="s">
        <v>208</v>
      </c>
      <c r="J48" s="46" t="s">
        <v>211</v>
      </c>
      <c r="K48" s="45" t="s">
        <v>138</v>
      </c>
      <c r="L48" s="45" t="s">
        <v>212</v>
      </c>
      <c r="M48" s="45" t="s">
        <v>68</v>
      </c>
      <c r="N48" s="45" t="s">
        <v>139</v>
      </c>
      <c r="O48" s="57">
        <v>42156</v>
      </c>
      <c r="P48" s="51">
        <f>2016-2015</f>
        <v>1</v>
      </c>
      <c r="Q48" s="51" t="s">
        <v>90</v>
      </c>
      <c r="R48" s="45"/>
    </row>
    <row r="49" spans="1:18" s="8" customFormat="1" x14ac:dyDescent="0.25">
      <c r="A49" s="16">
        <v>166</v>
      </c>
      <c r="B49" s="17" t="s">
        <v>13</v>
      </c>
      <c r="C49" s="18">
        <v>1996</v>
      </c>
      <c r="D49" s="13">
        <f t="shared" si="3"/>
        <v>20</v>
      </c>
      <c r="E49" s="37" t="s">
        <v>11</v>
      </c>
      <c r="F49" s="39" t="s">
        <v>125</v>
      </c>
      <c r="G49" s="39" t="s">
        <v>65</v>
      </c>
      <c r="H49" s="39" t="s">
        <v>58</v>
      </c>
      <c r="I49" s="39" t="s">
        <v>61</v>
      </c>
      <c r="J49" s="39" t="s">
        <v>63</v>
      </c>
      <c r="K49" s="45" t="s">
        <v>138</v>
      </c>
      <c r="L49" s="39" t="s">
        <v>126</v>
      </c>
      <c r="M49" s="39" t="s">
        <v>68</v>
      </c>
      <c r="N49" s="39" t="s">
        <v>139</v>
      </c>
      <c r="O49" s="51" t="s">
        <v>71</v>
      </c>
      <c r="P49" s="50">
        <f>2016-1996</f>
        <v>20</v>
      </c>
      <c r="Q49" s="50" t="s">
        <v>100</v>
      </c>
      <c r="R49" s="39"/>
    </row>
    <row r="50" spans="1:18" s="8" customFormat="1" x14ac:dyDescent="0.25">
      <c r="A50" s="16">
        <v>166</v>
      </c>
      <c r="B50" s="17" t="s">
        <v>13</v>
      </c>
      <c r="C50" s="18">
        <v>1996</v>
      </c>
      <c r="D50" s="13">
        <f t="shared" si="3"/>
        <v>20</v>
      </c>
      <c r="E50" s="37" t="s">
        <v>11</v>
      </c>
      <c r="F50" s="39" t="s">
        <v>62</v>
      </c>
      <c r="G50" s="39" t="s">
        <v>66</v>
      </c>
      <c r="H50" s="39" t="s">
        <v>58</v>
      </c>
      <c r="I50" s="39" t="s">
        <v>61</v>
      </c>
      <c r="J50" s="39" t="s">
        <v>63</v>
      </c>
      <c r="K50" s="45" t="s">
        <v>138</v>
      </c>
      <c r="L50" s="39" t="s">
        <v>126</v>
      </c>
      <c r="M50" s="39" t="s">
        <v>68</v>
      </c>
      <c r="N50" s="39" t="s">
        <v>139</v>
      </c>
      <c r="O50" s="50" t="s">
        <v>71</v>
      </c>
      <c r="P50" s="50">
        <f>2016-1996</f>
        <v>20</v>
      </c>
      <c r="Q50" s="50" t="s">
        <v>70</v>
      </c>
      <c r="R50" s="39"/>
    </row>
    <row r="51" spans="1:18" s="47" customFormat="1" ht="45" x14ac:dyDescent="0.2">
      <c r="A51" s="40">
        <v>167</v>
      </c>
      <c r="B51" s="41" t="s">
        <v>8</v>
      </c>
      <c r="C51" s="42">
        <v>1916</v>
      </c>
      <c r="D51" s="13">
        <f t="shared" si="3"/>
        <v>100</v>
      </c>
      <c r="E51" s="59" t="s">
        <v>12</v>
      </c>
      <c r="F51" s="45" t="s">
        <v>95</v>
      </c>
      <c r="G51" s="46" t="s">
        <v>142</v>
      </c>
      <c r="H51" s="46" t="s">
        <v>94</v>
      </c>
      <c r="I51" s="45" t="s">
        <v>72</v>
      </c>
      <c r="J51" s="45" t="s">
        <v>96</v>
      </c>
      <c r="K51" s="45" t="s">
        <v>138</v>
      </c>
      <c r="L51" s="45" t="s">
        <v>146</v>
      </c>
      <c r="M51" s="45" t="s">
        <v>68</v>
      </c>
      <c r="N51" s="45" t="s">
        <v>147</v>
      </c>
      <c r="O51" s="51" t="s">
        <v>139</v>
      </c>
      <c r="P51" s="51" t="s">
        <v>139</v>
      </c>
      <c r="Q51" s="51" t="s">
        <v>148</v>
      </c>
      <c r="R51" s="45" t="s">
        <v>145</v>
      </c>
    </row>
    <row r="52" spans="1:18" s="47" customFormat="1" ht="45" x14ac:dyDescent="0.2">
      <c r="A52" s="40">
        <v>167</v>
      </c>
      <c r="B52" s="41" t="s">
        <v>8</v>
      </c>
      <c r="C52" s="42">
        <v>1916</v>
      </c>
      <c r="D52" s="13">
        <f t="shared" si="3"/>
        <v>100</v>
      </c>
      <c r="E52" s="59" t="s">
        <v>12</v>
      </c>
      <c r="F52" s="45" t="s">
        <v>97</v>
      </c>
      <c r="G52" s="46" t="s">
        <v>143</v>
      </c>
      <c r="H52" s="46" t="s">
        <v>98</v>
      </c>
      <c r="I52" s="45" t="s">
        <v>72</v>
      </c>
      <c r="J52" s="45" t="s">
        <v>99</v>
      </c>
      <c r="K52" s="45" t="s">
        <v>138</v>
      </c>
      <c r="L52" s="45" t="s">
        <v>146</v>
      </c>
      <c r="M52" s="45" t="s">
        <v>68</v>
      </c>
      <c r="N52" s="45" t="s">
        <v>147</v>
      </c>
      <c r="O52" s="51" t="s">
        <v>139</v>
      </c>
      <c r="P52" s="51" t="s">
        <v>139</v>
      </c>
      <c r="Q52" s="51" t="s">
        <v>100</v>
      </c>
      <c r="R52" s="45" t="s">
        <v>145</v>
      </c>
    </row>
    <row r="53" spans="1:18" s="47" customFormat="1" ht="45" x14ac:dyDescent="0.2">
      <c r="A53" s="40">
        <v>169</v>
      </c>
      <c r="B53" s="41" t="s">
        <v>6</v>
      </c>
      <c r="C53" s="55">
        <v>1925</v>
      </c>
      <c r="D53" s="13">
        <f t="shared" si="3"/>
        <v>91</v>
      </c>
      <c r="E53" s="56" t="s">
        <v>11</v>
      </c>
      <c r="F53" s="45" t="s">
        <v>75</v>
      </c>
      <c r="G53" s="45" t="s">
        <v>105</v>
      </c>
      <c r="H53" s="45" t="s">
        <v>74</v>
      </c>
      <c r="I53" s="45" t="s">
        <v>72</v>
      </c>
      <c r="J53" s="46" t="s">
        <v>73</v>
      </c>
      <c r="K53" s="45" t="s">
        <v>138</v>
      </c>
      <c r="L53" s="45" t="s">
        <v>150</v>
      </c>
      <c r="M53" s="46" t="s">
        <v>88</v>
      </c>
      <c r="N53" s="45" t="s">
        <v>139</v>
      </c>
      <c r="O53" s="57">
        <v>34639</v>
      </c>
      <c r="P53" s="51">
        <f>2016-1994</f>
        <v>22</v>
      </c>
      <c r="Q53" s="51" t="s">
        <v>100</v>
      </c>
      <c r="R53" s="45"/>
    </row>
    <row r="54" spans="1:18" s="47" customFormat="1" ht="45" x14ac:dyDescent="0.2">
      <c r="A54" s="40">
        <v>169</v>
      </c>
      <c r="B54" s="41" t="s">
        <v>6</v>
      </c>
      <c r="C54" s="55">
        <v>1925</v>
      </c>
      <c r="D54" s="13">
        <f t="shared" si="3"/>
        <v>91</v>
      </c>
      <c r="E54" s="56" t="s">
        <v>11</v>
      </c>
      <c r="F54" s="45" t="s">
        <v>76</v>
      </c>
      <c r="G54" s="45" t="s">
        <v>111</v>
      </c>
      <c r="H54" s="45" t="s">
        <v>77</v>
      </c>
      <c r="I54" s="45" t="s">
        <v>72</v>
      </c>
      <c r="J54" s="46" t="s">
        <v>81</v>
      </c>
      <c r="K54" s="45" t="s">
        <v>138</v>
      </c>
      <c r="L54" s="45" t="s">
        <v>149</v>
      </c>
      <c r="M54" s="46" t="s">
        <v>88</v>
      </c>
      <c r="N54" s="45" t="s">
        <v>139</v>
      </c>
      <c r="O54" s="57">
        <v>34608</v>
      </c>
      <c r="P54" s="51">
        <f>2016-1994</f>
        <v>22</v>
      </c>
      <c r="Q54" s="58" t="s">
        <v>78</v>
      </c>
      <c r="R54" s="45"/>
    </row>
    <row r="55" spans="1:18" s="47" customFormat="1" ht="45" x14ac:dyDescent="0.2">
      <c r="A55" s="40">
        <v>169</v>
      </c>
      <c r="B55" s="41" t="s">
        <v>6</v>
      </c>
      <c r="C55" s="55">
        <v>1925</v>
      </c>
      <c r="D55" s="13">
        <f t="shared" si="3"/>
        <v>91</v>
      </c>
      <c r="E55" s="56" t="s">
        <v>11</v>
      </c>
      <c r="F55" s="45" t="s">
        <v>79</v>
      </c>
      <c r="G55" s="45" t="s">
        <v>112</v>
      </c>
      <c r="H55" s="45" t="s">
        <v>80</v>
      </c>
      <c r="I55" s="45" t="s">
        <v>72</v>
      </c>
      <c r="J55" s="46" t="s">
        <v>82</v>
      </c>
      <c r="K55" s="45" t="s">
        <v>138</v>
      </c>
      <c r="L55" s="45" t="s">
        <v>151</v>
      </c>
      <c r="M55" s="46" t="s">
        <v>88</v>
      </c>
      <c r="N55" s="45" t="s">
        <v>139</v>
      </c>
      <c r="O55" s="57">
        <v>34608</v>
      </c>
      <c r="P55" s="51">
        <f>2016-1994</f>
        <v>22</v>
      </c>
      <c r="Q55" s="51" t="s">
        <v>83</v>
      </c>
      <c r="R55" s="45"/>
    </row>
    <row r="56" spans="1:18" s="47" customFormat="1" ht="45" x14ac:dyDescent="0.2">
      <c r="A56" s="40">
        <v>169</v>
      </c>
      <c r="B56" s="41" t="s">
        <v>6</v>
      </c>
      <c r="C56" s="55">
        <v>1925</v>
      </c>
      <c r="D56" s="13">
        <f t="shared" si="3"/>
        <v>91</v>
      </c>
      <c r="E56" s="56" t="s">
        <v>11</v>
      </c>
      <c r="F56" s="45" t="s">
        <v>85</v>
      </c>
      <c r="G56" s="45" t="s">
        <v>113</v>
      </c>
      <c r="H56" s="45" t="s">
        <v>74</v>
      </c>
      <c r="I56" s="45" t="s">
        <v>72</v>
      </c>
      <c r="J56" s="46" t="s">
        <v>73</v>
      </c>
      <c r="K56" s="45" t="s">
        <v>138</v>
      </c>
      <c r="L56" s="45" t="s">
        <v>150</v>
      </c>
      <c r="M56" s="46" t="s">
        <v>88</v>
      </c>
      <c r="N56" s="45" t="s">
        <v>139</v>
      </c>
      <c r="O56" s="57">
        <v>34639</v>
      </c>
      <c r="P56" s="51">
        <f>2016-1994</f>
        <v>22</v>
      </c>
      <c r="Q56" s="51" t="s">
        <v>100</v>
      </c>
      <c r="R56" s="45"/>
    </row>
    <row r="57" spans="1:18" s="47" customFormat="1" ht="45" x14ac:dyDescent="0.2">
      <c r="A57" s="40">
        <v>169</v>
      </c>
      <c r="B57" s="41" t="s">
        <v>6</v>
      </c>
      <c r="C57" s="55">
        <v>1925</v>
      </c>
      <c r="D57" s="13">
        <f t="shared" si="3"/>
        <v>91</v>
      </c>
      <c r="E57" s="56" t="s">
        <v>11</v>
      </c>
      <c r="F57" s="45" t="s">
        <v>86</v>
      </c>
      <c r="G57" s="45" t="s">
        <v>118</v>
      </c>
      <c r="H57" s="46" t="s">
        <v>87</v>
      </c>
      <c r="I57" s="45" t="s">
        <v>72</v>
      </c>
      <c r="J57" s="46" t="s">
        <v>89</v>
      </c>
      <c r="K57" s="45" t="s">
        <v>169</v>
      </c>
      <c r="L57" s="45" t="s">
        <v>109</v>
      </c>
      <c r="M57" s="46" t="s">
        <v>88</v>
      </c>
      <c r="N57" s="46" t="s">
        <v>139</v>
      </c>
      <c r="O57" s="57">
        <v>42125</v>
      </c>
      <c r="P57" s="51">
        <f>2016-2015</f>
        <v>1</v>
      </c>
      <c r="Q57" s="51" t="s">
        <v>90</v>
      </c>
      <c r="R57" s="45"/>
    </row>
    <row r="58" spans="1:18" s="47" customFormat="1" ht="45" x14ac:dyDescent="0.2">
      <c r="A58" s="40">
        <v>169</v>
      </c>
      <c r="B58" s="41" t="s">
        <v>6</v>
      </c>
      <c r="C58" s="55">
        <v>1925</v>
      </c>
      <c r="D58" s="13">
        <f t="shared" si="3"/>
        <v>91</v>
      </c>
      <c r="E58" s="56" t="s">
        <v>11</v>
      </c>
      <c r="F58" s="45" t="s">
        <v>91</v>
      </c>
      <c r="G58" s="45" t="s">
        <v>152</v>
      </c>
      <c r="H58" s="46" t="s">
        <v>92</v>
      </c>
      <c r="I58" s="45" t="s">
        <v>72</v>
      </c>
      <c r="J58" s="46" t="s">
        <v>93</v>
      </c>
      <c r="K58" s="45" t="s">
        <v>169</v>
      </c>
      <c r="L58" s="45" t="s">
        <v>109</v>
      </c>
      <c r="M58" s="46" t="s">
        <v>88</v>
      </c>
      <c r="N58" s="46" t="s">
        <v>139</v>
      </c>
      <c r="O58" s="57">
        <v>42125</v>
      </c>
      <c r="P58" s="51">
        <f>2016-2015</f>
        <v>1</v>
      </c>
      <c r="Q58" s="51" t="s">
        <v>90</v>
      </c>
      <c r="R58" s="45"/>
    </row>
    <row r="59" spans="1:18" s="8" customFormat="1" x14ac:dyDescent="0.25">
      <c r="A59" s="14">
        <v>195</v>
      </c>
      <c r="B59" s="15" t="s">
        <v>40</v>
      </c>
      <c r="C59" s="25">
        <v>1930</v>
      </c>
      <c r="D59" s="13">
        <f t="shared" si="3"/>
        <v>86</v>
      </c>
      <c r="E59" s="31" t="s">
        <v>14</v>
      </c>
      <c r="F59" s="39" t="s">
        <v>138</v>
      </c>
      <c r="G59" s="39" t="s">
        <v>138</v>
      </c>
      <c r="H59" s="39" t="s">
        <v>138</v>
      </c>
      <c r="I59" s="39" t="s">
        <v>138</v>
      </c>
      <c r="J59" s="39" t="s">
        <v>138</v>
      </c>
      <c r="K59" s="39" t="s">
        <v>138</v>
      </c>
      <c r="L59" s="39" t="s">
        <v>138</v>
      </c>
      <c r="M59" s="39" t="s">
        <v>138</v>
      </c>
      <c r="N59" s="39" t="s">
        <v>138</v>
      </c>
      <c r="O59" s="39" t="s">
        <v>138</v>
      </c>
      <c r="P59" s="39" t="s">
        <v>138</v>
      </c>
      <c r="Q59" s="39" t="s">
        <v>138</v>
      </c>
      <c r="R59" s="39" t="s">
        <v>138</v>
      </c>
    </row>
    <row r="60" spans="1:18" s="8" customFormat="1" x14ac:dyDescent="0.25">
      <c r="A60" s="14">
        <v>203</v>
      </c>
      <c r="B60" s="15" t="s">
        <v>37</v>
      </c>
      <c r="C60" s="25">
        <v>1926</v>
      </c>
      <c r="D60" s="13">
        <f t="shared" si="3"/>
        <v>90</v>
      </c>
      <c r="E60" s="31" t="s">
        <v>14</v>
      </c>
      <c r="F60" s="39" t="s">
        <v>218</v>
      </c>
      <c r="G60" s="39" t="s">
        <v>105</v>
      </c>
      <c r="H60" s="39" t="s">
        <v>219</v>
      </c>
      <c r="I60" s="39" t="s">
        <v>220</v>
      </c>
      <c r="J60" s="39" t="s">
        <v>63</v>
      </c>
      <c r="K60" s="45" t="s">
        <v>138</v>
      </c>
      <c r="L60" s="39" t="s">
        <v>109</v>
      </c>
      <c r="M60" s="39" t="s">
        <v>68</v>
      </c>
      <c r="N60" s="39" t="s">
        <v>221</v>
      </c>
      <c r="O60" s="70">
        <v>39295</v>
      </c>
      <c r="P60" s="50">
        <f>2016-2007</f>
        <v>9</v>
      </c>
      <c r="Q60" s="50" t="s">
        <v>69</v>
      </c>
      <c r="R60" s="39"/>
    </row>
    <row r="61" spans="1:18" s="8" customFormat="1" x14ac:dyDescent="0.25">
      <c r="A61" s="14">
        <v>203</v>
      </c>
      <c r="B61" s="15" t="s">
        <v>37</v>
      </c>
      <c r="C61" s="25">
        <v>1926</v>
      </c>
      <c r="D61" s="13">
        <f t="shared" ref="D61:D62" si="9">2016-C61</f>
        <v>90</v>
      </c>
      <c r="E61" s="31" t="s">
        <v>14</v>
      </c>
      <c r="F61" s="39" t="s">
        <v>217</v>
      </c>
      <c r="G61" s="39" t="s">
        <v>111</v>
      </c>
      <c r="H61" s="39" t="s">
        <v>222</v>
      </c>
      <c r="I61" s="39" t="s">
        <v>220</v>
      </c>
      <c r="J61" s="39" t="s">
        <v>63</v>
      </c>
      <c r="K61" s="45" t="s">
        <v>138</v>
      </c>
      <c r="L61" s="39" t="s">
        <v>196</v>
      </c>
      <c r="M61" s="39" t="s">
        <v>68</v>
      </c>
      <c r="N61" s="39" t="s">
        <v>221</v>
      </c>
      <c r="O61" s="70">
        <v>39264</v>
      </c>
      <c r="P61" s="50">
        <f>2016-2007</f>
        <v>9</v>
      </c>
      <c r="Q61" s="50" t="s">
        <v>69</v>
      </c>
      <c r="R61" s="39"/>
    </row>
    <row r="62" spans="1:18" s="47" customFormat="1" ht="30" x14ac:dyDescent="0.25">
      <c r="A62" s="60">
        <v>203</v>
      </c>
      <c r="B62" s="61" t="s">
        <v>37</v>
      </c>
      <c r="C62" s="55">
        <v>1926</v>
      </c>
      <c r="D62" s="43">
        <f t="shared" si="9"/>
        <v>90</v>
      </c>
      <c r="E62" s="82" t="s">
        <v>14</v>
      </c>
      <c r="F62" s="45" t="s">
        <v>223</v>
      </c>
      <c r="G62" s="45" t="s">
        <v>112</v>
      </c>
      <c r="H62" s="46" t="s">
        <v>224</v>
      </c>
      <c r="I62" s="45" t="s">
        <v>72</v>
      </c>
      <c r="J62" s="45" t="s">
        <v>63</v>
      </c>
      <c r="K62" s="45" t="s">
        <v>138</v>
      </c>
      <c r="L62" s="45" t="s">
        <v>183</v>
      </c>
      <c r="M62" s="45" t="s">
        <v>68</v>
      </c>
      <c r="N62" s="45" t="s">
        <v>147</v>
      </c>
      <c r="O62" s="57">
        <v>42558</v>
      </c>
      <c r="P62" s="51">
        <f>2016-2007</f>
        <v>9</v>
      </c>
      <c r="Q62" s="51" t="s">
        <v>69</v>
      </c>
      <c r="R62" s="45"/>
    </row>
    <row r="63" spans="1:18" s="47" customFormat="1" ht="45" x14ac:dyDescent="0.25">
      <c r="A63" s="60">
        <v>203</v>
      </c>
      <c r="B63" s="61" t="s">
        <v>37</v>
      </c>
      <c r="C63" s="55">
        <v>1926</v>
      </c>
      <c r="D63" s="43">
        <f t="shared" ref="D63:D64" si="10">2016-C63</f>
        <v>90</v>
      </c>
      <c r="E63" s="82" t="s">
        <v>14</v>
      </c>
      <c r="F63" s="45" t="s">
        <v>225</v>
      </c>
      <c r="G63" s="46" t="s">
        <v>226</v>
      </c>
      <c r="H63" s="45" t="s">
        <v>227</v>
      </c>
      <c r="I63" s="45" t="s">
        <v>228</v>
      </c>
      <c r="J63" s="45" t="s">
        <v>231</v>
      </c>
      <c r="K63" s="45" t="s">
        <v>138</v>
      </c>
      <c r="L63" s="45" t="s">
        <v>229</v>
      </c>
      <c r="M63" s="45" t="s">
        <v>68</v>
      </c>
      <c r="N63" s="46" t="s">
        <v>230</v>
      </c>
      <c r="O63" s="57">
        <v>39083</v>
      </c>
      <c r="P63" s="51">
        <f>2016-2007</f>
        <v>9</v>
      </c>
      <c r="Q63" s="51" t="s">
        <v>69</v>
      </c>
      <c r="R63" s="45"/>
    </row>
    <row r="64" spans="1:18" s="47" customFormat="1" ht="45" x14ac:dyDescent="0.25">
      <c r="A64" s="60">
        <v>203</v>
      </c>
      <c r="B64" s="61" t="s">
        <v>37</v>
      </c>
      <c r="C64" s="55">
        <v>1926</v>
      </c>
      <c r="D64" s="43">
        <f t="shared" si="10"/>
        <v>90</v>
      </c>
      <c r="E64" s="82" t="s">
        <v>14</v>
      </c>
      <c r="F64" s="45" t="s">
        <v>232</v>
      </c>
      <c r="G64" s="46" t="s">
        <v>226</v>
      </c>
      <c r="H64" s="45" t="s">
        <v>233</v>
      </c>
      <c r="I64" s="45" t="s">
        <v>228</v>
      </c>
      <c r="J64" s="45" t="s">
        <v>231</v>
      </c>
      <c r="K64" s="45" t="s">
        <v>138</v>
      </c>
      <c r="L64" s="45" t="s">
        <v>234</v>
      </c>
      <c r="M64" s="45" t="s">
        <v>68</v>
      </c>
      <c r="N64" s="46" t="s">
        <v>230</v>
      </c>
      <c r="O64" s="57">
        <v>38718</v>
      </c>
      <c r="P64" s="51">
        <f>2016-2006</f>
        <v>10</v>
      </c>
      <c r="Q64" s="51" t="s">
        <v>69</v>
      </c>
      <c r="R64" s="45"/>
    </row>
    <row r="65" spans="1:18" s="47" customFormat="1" ht="45" x14ac:dyDescent="0.25">
      <c r="A65" s="60">
        <v>203</v>
      </c>
      <c r="B65" s="61" t="s">
        <v>37</v>
      </c>
      <c r="C65" s="55">
        <v>1926</v>
      </c>
      <c r="D65" s="43">
        <f t="shared" ref="D65" si="11">2016-C65</f>
        <v>90</v>
      </c>
      <c r="E65" s="82" t="s">
        <v>14</v>
      </c>
      <c r="F65" s="45" t="s">
        <v>235</v>
      </c>
      <c r="G65" s="46" t="s">
        <v>226</v>
      </c>
      <c r="H65" s="45" t="s">
        <v>233</v>
      </c>
      <c r="I65" s="45" t="s">
        <v>228</v>
      </c>
      <c r="J65" s="45" t="s">
        <v>231</v>
      </c>
      <c r="K65" s="45" t="s">
        <v>138</v>
      </c>
      <c r="L65" s="45" t="s">
        <v>234</v>
      </c>
      <c r="M65" s="45" t="s">
        <v>68</v>
      </c>
      <c r="N65" s="46" t="s">
        <v>230</v>
      </c>
      <c r="O65" s="57">
        <v>39083</v>
      </c>
      <c r="P65" s="51">
        <f>2016-2007</f>
        <v>9</v>
      </c>
      <c r="Q65" s="51" t="s">
        <v>69</v>
      </c>
      <c r="R65" s="45"/>
    </row>
    <row r="66" spans="1:18" s="47" customFormat="1" ht="30" x14ac:dyDescent="0.25">
      <c r="A66" s="60">
        <v>217</v>
      </c>
      <c r="B66" s="61" t="s">
        <v>44</v>
      </c>
      <c r="C66" s="55">
        <v>1969</v>
      </c>
      <c r="D66" s="43">
        <f t="shared" si="3"/>
        <v>47</v>
      </c>
      <c r="E66" s="82" t="s">
        <v>14</v>
      </c>
      <c r="F66" s="45" t="s">
        <v>268</v>
      </c>
      <c r="G66" s="46" t="s">
        <v>139</v>
      </c>
      <c r="H66" s="45" t="s">
        <v>269</v>
      </c>
      <c r="I66" s="45" t="s">
        <v>208</v>
      </c>
      <c r="J66" s="46" t="s">
        <v>270</v>
      </c>
      <c r="K66" s="45" t="s">
        <v>154</v>
      </c>
      <c r="L66" s="45" t="s">
        <v>271</v>
      </c>
      <c r="M66" s="46" t="s">
        <v>88</v>
      </c>
      <c r="N66" s="45" t="s">
        <v>138</v>
      </c>
      <c r="O66" s="57">
        <v>41760</v>
      </c>
      <c r="P66" s="51">
        <f>2016-2014</f>
        <v>2</v>
      </c>
      <c r="Q66" s="51" t="s">
        <v>90</v>
      </c>
      <c r="R66" s="45"/>
    </row>
    <row r="67" spans="1:18" s="47" customFormat="1" ht="45" x14ac:dyDescent="0.25">
      <c r="A67" s="60">
        <v>217</v>
      </c>
      <c r="B67" s="61" t="s">
        <v>44</v>
      </c>
      <c r="C67" s="55">
        <v>1969</v>
      </c>
      <c r="D67" s="43">
        <f t="shared" ref="D67" si="12">2016-C67</f>
        <v>47</v>
      </c>
      <c r="E67" s="82" t="s">
        <v>14</v>
      </c>
      <c r="F67" s="45" t="s">
        <v>272</v>
      </c>
      <c r="G67" s="45" t="s">
        <v>139</v>
      </c>
      <c r="H67" s="45" t="s">
        <v>273</v>
      </c>
      <c r="I67" s="45" t="s">
        <v>274</v>
      </c>
      <c r="J67" s="46" t="s">
        <v>275</v>
      </c>
      <c r="K67" s="45" t="s">
        <v>154</v>
      </c>
      <c r="L67" s="45" t="s">
        <v>276</v>
      </c>
      <c r="M67" s="46" t="s">
        <v>88</v>
      </c>
      <c r="N67" s="45" t="s">
        <v>138</v>
      </c>
      <c r="O67" s="51" t="s">
        <v>277</v>
      </c>
      <c r="P67" s="51">
        <f>2016-1994</f>
        <v>22</v>
      </c>
      <c r="Q67" s="51" t="s">
        <v>100</v>
      </c>
      <c r="R67" s="45"/>
    </row>
    <row r="68" spans="1:18" s="47" customFormat="1" ht="60" x14ac:dyDescent="0.25">
      <c r="A68" s="60">
        <v>217</v>
      </c>
      <c r="B68" s="61" t="s">
        <v>44</v>
      </c>
      <c r="C68" s="55">
        <v>1969</v>
      </c>
      <c r="D68" s="43">
        <f t="shared" ref="D68" si="13">2016-C68</f>
        <v>47</v>
      </c>
      <c r="E68" s="82" t="s">
        <v>14</v>
      </c>
      <c r="F68" s="45" t="s">
        <v>278</v>
      </c>
      <c r="G68" s="45" t="s">
        <v>139</v>
      </c>
      <c r="H68" s="46" t="s">
        <v>279</v>
      </c>
      <c r="I68" s="45" t="s">
        <v>101</v>
      </c>
      <c r="J68" s="46" t="s">
        <v>280</v>
      </c>
      <c r="K68" s="45" t="s">
        <v>154</v>
      </c>
      <c r="L68" s="45" t="s">
        <v>281</v>
      </c>
      <c r="M68" s="46" t="s">
        <v>88</v>
      </c>
      <c r="N68" s="45" t="s">
        <v>138</v>
      </c>
      <c r="O68" s="57">
        <v>38687</v>
      </c>
      <c r="P68" s="51">
        <f>2016-2005</f>
        <v>11</v>
      </c>
      <c r="Q68" s="51" t="s">
        <v>282</v>
      </c>
      <c r="R68" s="45"/>
    </row>
    <row r="69" spans="1:18" s="47" customFormat="1" ht="45" x14ac:dyDescent="0.25">
      <c r="A69" s="60">
        <v>217</v>
      </c>
      <c r="B69" s="61" t="s">
        <v>44</v>
      </c>
      <c r="C69" s="55">
        <v>1969</v>
      </c>
      <c r="D69" s="43">
        <f t="shared" ref="D69" si="14">2016-C69</f>
        <v>47</v>
      </c>
      <c r="E69" s="82" t="s">
        <v>14</v>
      </c>
      <c r="F69" s="45" t="s">
        <v>283</v>
      </c>
      <c r="G69" s="45" t="s">
        <v>139</v>
      </c>
      <c r="H69" s="46" t="s">
        <v>284</v>
      </c>
      <c r="I69" s="45" t="s">
        <v>72</v>
      </c>
      <c r="J69" s="46" t="s">
        <v>285</v>
      </c>
      <c r="K69" s="45" t="s">
        <v>154</v>
      </c>
      <c r="L69" s="45" t="s">
        <v>128</v>
      </c>
      <c r="M69" s="46" t="s">
        <v>88</v>
      </c>
      <c r="N69" s="45" t="s">
        <v>138</v>
      </c>
      <c r="O69" s="57">
        <v>41091</v>
      </c>
      <c r="P69" s="51">
        <f>2016-2012</f>
        <v>4</v>
      </c>
      <c r="Q69" s="51" t="s">
        <v>90</v>
      </c>
      <c r="R69" s="45"/>
    </row>
    <row r="70" spans="1:18" s="8" customFormat="1" x14ac:dyDescent="0.25">
      <c r="A70" s="60">
        <v>217</v>
      </c>
      <c r="B70" s="61" t="s">
        <v>44</v>
      </c>
      <c r="C70" s="55">
        <v>1969</v>
      </c>
      <c r="D70" s="43">
        <f t="shared" ref="D70" si="15">2016-C70</f>
        <v>47</v>
      </c>
      <c r="E70" s="82" t="s">
        <v>14</v>
      </c>
      <c r="F70" s="103">
        <v>12905101</v>
      </c>
      <c r="G70" s="39" t="s">
        <v>286</v>
      </c>
      <c r="H70" s="39" t="s">
        <v>287</v>
      </c>
      <c r="I70" s="39" t="s">
        <v>288</v>
      </c>
      <c r="J70" s="39" t="s">
        <v>138</v>
      </c>
      <c r="K70" s="45" t="s">
        <v>154</v>
      </c>
      <c r="L70" s="39" t="s">
        <v>138</v>
      </c>
      <c r="M70" s="39" t="s">
        <v>263</v>
      </c>
      <c r="N70" s="39" t="s">
        <v>138</v>
      </c>
      <c r="O70" s="50" t="s">
        <v>289</v>
      </c>
      <c r="P70" s="50">
        <f>2016-2003</f>
        <v>13</v>
      </c>
      <c r="Q70" s="50" t="s">
        <v>282</v>
      </c>
      <c r="R70" s="39"/>
    </row>
    <row r="71" spans="1:18" s="8" customFormat="1" x14ac:dyDescent="0.25">
      <c r="A71" s="11">
        <v>498</v>
      </c>
      <c r="B71" s="12" t="s">
        <v>16</v>
      </c>
      <c r="C71" s="25">
        <v>1977</v>
      </c>
      <c r="D71" s="13">
        <f t="shared" si="3"/>
        <v>39</v>
      </c>
      <c r="E71" s="38" t="s">
        <v>17</v>
      </c>
      <c r="F71" s="39" t="s">
        <v>138</v>
      </c>
      <c r="G71" s="39" t="s">
        <v>138</v>
      </c>
      <c r="H71" s="39" t="s">
        <v>138</v>
      </c>
      <c r="I71" s="39" t="s">
        <v>138</v>
      </c>
      <c r="J71" s="39" t="s">
        <v>138</v>
      </c>
      <c r="K71" s="39" t="s">
        <v>138</v>
      </c>
      <c r="L71" s="39" t="s">
        <v>138</v>
      </c>
      <c r="M71" s="39" t="s">
        <v>138</v>
      </c>
      <c r="N71" s="39" t="s">
        <v>138</v>
      </c>
      <c r="O71" s="39" t="s">
        <v>138</v>
      </c>
      <c r="P71" s="39" t="s">
        <v>138</v>
      </c>
      <c r="Q71" s="39" t="s">
        <v>138</v>
      </c>
      <c r="R71" s="39" t="s">
        <v>138</v>
      </c>
    </row>
    <row r="72" spans="1:18" s="8" customFormat="1" x14ac:dyDescent="0.25">
      <c r="A72" s="14">
        <v>501</v>
      </c>
      <c r="B72" s="15" t="s">
        <v>22</v>
      </c>
      <c r="C72" s="25">
        <v>1996</v>
      </c>
      <c r="D72" s="13">
        <f t="shared" si="3"/>
        <v>20</v>
      </c>
      <c r="E72" s="31" t="s">
        <v>14</v>
      </c>
      <c r="F72" s="39"/>
      <c r="G72" s="39"/>
      <c r="H72" s="39"/>
      <c r="I72" s="39"/>
      <c r="J72" s="39"/>
      <c r="K72" s="45"/>
      <c r="L72" s="39"/>
      <c r="M72" s="39"/>
      <c r="N72" s="39"/>
      <c r="O72" s="50"/>
      <c r="P72" s="50"/>
      <c r="Q72" s="50"/>
      <c r="R72" s="39"/>
    </row>
    <row r="73" spans="1:18" s="8" customFormat="1" x14ac:dyDescent="0.25">
      <c r="A73" s="14">
        <v>503</v>
      </c>
      <c r="B73" s="15" t="s">
        <v>48</v>
      </c>
      <c r="C73" s="25">
        <v>1939</v>
      </c>
      <c r="D73" s="13">
        <f t="shared" si="3"/>
        <v>77</v>
      </c>
      <c r="E73" s="26" t="s">
        <v>15</v>
      </c>
      <c r="F73" s="39"/>
      <c r="G73" s="39"/>
      <c r="H73" s="39"/>
      <c r="I73" s="39"/>
      <c r="J73" s="39"/>
      <c r="K73" s="45"/>
      <c r="L73" s="39"/>
      <c r="M73" s="39"/>
      <c r="N73" s="39"/>
      <c r="O73" s="50"/>
      <c r="P73" s="50"/>
      <c r="Q73" s="50"/>
      <c r="R73" s="39"/>
    </row>
    <row r="74" spans="1:18" s="47" customFormat="1" ht="30" x14ac:dyDescent="0.25">
      <c r="A74" s="60">
        <v>525</v>
      </c>
      <c r="B74" s="61" t="s">
        <v>42</v>
      </c>
      <c r="C74" s="55">
        <v>1982</v>
      </c>
      <c r="D74" s="43">
        <f t="shared" si="3"/>
        <v>34</v>
      </c>
      <c r="E74" s="59" t="s">
        <v>12</v>
      </c>
      <c r="F74" s="45" t="s">
        <v>309</v>
      </c>
      <c r="G74" s="45"/>
      <c r="H74" s="46" t="s">
        <v>308</v>
      </c>
      <c r="I74" s="45" t="s">
        <v>72</v>
      </c>
      <c r="J74" s="45"/>
      <c r="K74" s="45" t="s">
        <v>154</v>
      </c>
      <c r="L74" s="45" t="s">
        <v>310</v>
      </c>
      <c r="M74" s="45"/>
      <c r="N74" s="45"/>
      <c r="O74" s="51"/>
      <c r="P74" s="51"/>
      <c r="Q74" s="51"/>
      <c r="R74" s="45"/>
    </row>
    <row r="75" spans="1:18" s="47" customFormat="1" ht="75" x14ac:dyDescent="0.25">
      <c r="A75" s="60">
        <v>525</v>
      </c>
      <c r="B75" s="61" t="s">
        <v>42</v>
      </c>
      <c r="C75" s="55">
        <v>1982</v>
      </c>
      <c r="D75" s="43">
        <f t="shared" ref="D75" si="16">2016-C75</f>
        <v>34</v>
      </c>
      <c r="E75" s="59" t="s">
        <v>12</v>
      </c>
      <c r="F75" s="45" t="s">
        <v>311</v>
      </c>
      <c r="G75" s="45"/>
      <c r="H75" s="46" t="s">
        <v>312</v>
      </c>
      <c r="I75" s="45" t="s">
        <v>72</v>
      </c>
      <c r="J75" s="45"/>
      <c r="K75" s="45"/>
      <c r="L75" s="45"/>
      <c r="M75" s="45"/>
      <c r="N75" s="45"/>
      <c r="O75" s="51"/>
      <c r="P75" s="51"/>
      <c r="Q75" s="51"/>
      <c r="R75" s="45"/>
    </row>
    <row r="76" spans="1:18" s="47" customFormat="1" ht="30" x14ac:dyDescent="0.25">
      <c r="A76" s="60">
        <v>527</v>
      </c>
      <c r="B76" s="61" t="s">
        <v>18</v>
      </c>
      <c r="C76" s="55">
        <v>1963</v>
      </c>
      <c r="D76" s="43">
        <f t="shared" si="3"/>
        <v>53</v>
      </c>
      <c r="E76" s="82" t="s">
        <v>14</v>
      </c>
      <c r="F76" s="45" t="s">
        <v>265</v>
      </c>
      <c r="G76" s="45" t="s">
        <v>264</v>
      </c>
      <c r="H76" s="45" t="s">
        <v>266</v>
      </c>
      <c r="I76" s="45" t="s">
        <v>61</v>
      </c>
      <c r="J76" s="45" t="s">
        <v>63</v>
      </c>
      <c r="K76" s="45" t="s">
        <v>139</v>
      </c>
      <c r="L76" s="45" t="s">
        <v>149</v>
      </c>
      <c r="M76" s="45" t="s">
        <v>68</v>
      </c>
      <c r="N76" s="46" t="s">
        <v>267</v>
      </c>
      <c r="O76" s="51" t="s">
        <v>139</v>
      </c>
      <c r="P76" s="51" t="s">
        <v>139</v>
      </c>
      <c r="Q76" s="51" t="s">
        <v>139</v>
      </c>
      <c r="R76" s="45"/>
    </row>
    <row r="77" spans="1:18" s="8" customFormat="1" x14ac:dyDescent="0.25">
      <c r="A77" s="14">
        <v>527</v>
      </c>
      <c r="B77" s="15" t="s">
        <v>18</v>
      </c>
      <c r="C77" s="25">
        <v>1963</v>
      </c>
      <c r="D77" s="13">
        <f t="shared" ref="D77" si="17">2016-C77</f>
        <v>53</v>
      </c>
      <c r="E77" s="31" t="s">
        <v>14</v>
      </c>
      <c r="F77" s="39" t="s">
        <v>139</v>
      </c>
      <c r="G77" s="39" t="s">
        <v>105</v>
      </c>
      <c r="H77" s="39" t="s">
        <v>139</v>
      </c>
      <c r="I77" s="39" t="s">
        <v>139</v>
      </c>
      <c r="J77" s="39" t="s">
        <v>139</v>
      </c>
      <c r="K77" s="45" t="s">
        <v>139</v>
      </c>
      <c r="L77" s="39" t="s">
        <v>139</v>
      </c>
      <c r="M77" s="39" t="s">
        <v>139</v>
      </c>
      <c r="N77" s="39" t="s">
        <v>139</v>
      </c>
      <c r="O77" s="103" t="s">
        <v>139</v>
      </c>
      <c r="P77" s="103" t="s">
        <v>139</v>
      </c>
      <c r="Q77" s="50" t="s">
        <v>139</v>
      </c>
      <c r="R77" s="39"/>
    </row>
    <row r="78" spans="1:18" s="8" customFormat="1" x14ac:dyDescent="0.25">
      <c r="A78" s="14">
        <v>527</v>
      </c>
      <c r="B78" s="15" t="s">
        <v>18</v>
      </c>
      <c r="C78" s="25">
        <v>1963</v>
      </c>
      <c r="D78" s="13">
        <f t="shared" ref="D78" si="18">2016-C78</f>
        <v>53</v>
      </c>
      <c r="E78" s="31" t="s">
        <v>14</v>
      </c>
      <c r="F78" s="39" t="s">
        <v>139</v>
      </c>
      <c r="G78" s="39" t="s">
        <v>111</v>
      </c>
      <c r="H78" s="39" t="s">
        <v>139</v>
      </c>
      <c r="I78" s="39" t="s">
        <v>139</v>
      </c>
      <c r="J78" s="39" t="s">
        <v>139</v>
      </c>
      <c r="K78" s="45" t="s">
        <v>139</v>
      </c>
      <c r="L78" s="39" t="s">
        <v>139</v>
      </c>
      <c r="M78" s="39" t="s">
        <v>139</v>
      </c>
      <c r="N78" s="39" t="s">
        <v>139</v>
      </c>
      <c r="O78" s="103" t="s">
        <v>139</v>
      </c>
      <c r="P78" s="103" t="s">
        <v>139</v>
      </c>
      <c r="Q78" s="50" t="s">
        <v>139</v>
      </c>
      <c r="R78" s="39"/>
    </row>
    <row r="79" spans="1:18" s="8" customFormat="1" x14ac:dyDescent="0.25">
      <c r="A79" s="14">
        <v>527</v>
      </c>
      <c r="B79" s="15" t="s">
        <v>18</v>
      </c>
      <c r="C79" s="25">
        <v>1963</v>
      </c>
      <c r="D79" s="13">
        <f t="shared" ref="D79" si="19">2016-C79</f>
        <v>53</v>
      </c>
      <c r="E79" s="31" t="s">
        <v>14</v>
      </c>
      <c r="F79" s="39" t="s">
        <v>139</v>
      </c>
      <c r="G79" s="39" t="s">
        <v>112</v>
      </c>
      <c r="H79" s="39" t="s">
        <v>139</v>
      </c>
      <c r="I79" s="39" t="s">
        <v>139</v>
      </c>
      <c r="J79" s="39" t="s">
        <v>139</v>
      </c>
      <c r="K79" s="45" t="s">
        <v>139</v>
      </c>
      <c r="L79" s="39" t="s">
        <v>139</v>
      </c>
      <c r="M79" s="39" t="s">
        <v>139</v>
      </c>
      <c r="N79" s="39" t="s">
        <v>139</v>
      </c>
      <c r="O79" s="103" t="s">
        <v>139</v>
      </c>
      <c r="P79" s="103" t="s">
        <v>139</v>
      </c>
      <c r="Q79" s="50" t="s">
        <v>139</v>
      </c>
      <c r="R79" s="39"/>
    </row>
    <row r="80" spans="1:18" s="8" customFormat="1" x14ac:dyDescent="0.25">
      <c r="A80" s="11">
        <v>536</v>
      </c>
      <c r="B80" s="12" t="s">
        <v>34</v>
      </c>
      <c r="C80" s="25">
        <v>2008</v>
      </c>
      <c r="D80" s="13">
        <f t="shared" si="3"/>
        <v>8</v>
      </c>
      <c r="E80" s="32" t="s">
        <v>17</v>
      </c>
      <c r="F80" s="39" t="s">
        <v>138</v>
      </c>
      <c r="G80" s="39" t="s">
        <v>138</v>
      </c>
      <c r="H80" s="39" t="s">
        <v>138</v>
      </c>
      <c r="I80" s="39" t="s">
        <v>138</v>
      </c>
      <c r="J80" s="39" t="s">
        <v>138</v>
      </c>
      <c r="K80" s="39" t="s">
        <v>138</v>
      </c>
      <c r="L80" s="39" t="s">
        <v>138</v>
      </c>
      <c r="M80" s="39" t="s">
        <v>138</v>
      </c>
      <c r="N80" s="39" t="s">
        <v>138</v>
      </c>
      <c r="O80" s="39" t="s">
        <v>138</v>
      </c>
      <c r="P80" s="39" t="s">
        <v>138</v>
      </c>
      <c r="Q80" s="39" t="s">
        <v>138</v>
      </c>
      <c r="R80" s="39" t="s">
        <v>138</v>
      </c>
    </row>
    <row r="81" spans="1:18" s="8" customFormat="1" x14ac:dyDescent="0.25">
      <c r="A81" s="16">
        <v>556</v>
      </c>
      <c r="B81" s="19" t="s">
        <v>49</v>
      </c>
      <c r="C81" s="25">
        <v>1975</v>
      </c>
      <c r="D81" s="13">
        <f t="shared" si="3"/>
        <v>41</v>
      </c>
      <c r="E81" s="34" t="s">
        <v>12</v>
      </c>
      <c r="F81" s="39" t="s">
        <v>304</v>
      </c>
      <c r="G81" s="39" t="s">
        <v>305</v>
      </c>
      <c r="H81" s="39" t="s">
        <v>303</v>
      </c>
      <c r="I81" s="39" t="s">
        <v>288</v>
      </c>
      <c r="J81" s="39"/>
      <c r="K81" s="45"/>
      <c r="L81" s="39"/>
      <c r="M81" s="39"/>
      <c r="N81" s="39"/>
      <c r="O81" s="50"/>
      <c r="P81" s="50"/>
      <c r="Q81" s="50"/>
      <c r="R81" s="39" t="s">
        <v>306</v>
      </c>
    </row>
    <row r="82" spans="1:18" s="8" customFormat="1" x14ac:dyDescent="0.25">
      <c r="A82" s="16">
        <v>556</v>
      </c>
      <c r="B82" s="19" t="s">
        <v>49</v>
      </c>
      <c r="C82" s="25">
        <v>1975</v>
      </c>
      <c r="D82" s="13">
        <f t="shared" ref="D82" si="20">2016-C82</f>
        <v>41</v>
      </c>
      <c r="E82" s="34" t="s">
        <v>12</v>
      </c>
      <c r="F82" s="103">
        <v>14192627</v>
      </c>
      <c r="G82" s="39" t="s">
        <v>286</v>
      </c>
      <c r="H82" s="39" t="s">
        <v>307</v>
      </c>
      <c r="I82" s="39" t="s">
        <v>288</v>
      </c>
      <c r="J82" s="39"/>
      <c r="K82" s="45"/>
      <c r="L82" s="39"/>
      <c r="M82" s="39"/>
      <c r="N82" s="39"/>
      <c r="O82" s="50"/>
      <c r="P82" s="50"/>
      <c r="Q82" s="50"/>
      <c r="R82" s="39"/>
    </row>
    <row r="83" spans="1:18" s="8" customFormat="1" x14ac:dyDescent="0.25">
      <c r="A83" s="14">
        <v>591</v>
      </c>
      <c r="B83" s="15" t="s">
        <v>36</v>
      </c>
      <c r="C83" s="25">
        <v>1979</v>
      </c>
      <c r="D83" s="13">
        <f t="shared" si="3"/>
        <v>37</v>
      </c>
      <c r="E83" s="34" t="s">
        <v>12</v>
      </c>
      <c r="F83" s="39"/>
      <c r="G83" s="39"/>
      <c r="H83" s="39"/>
      <c r="I83" s="39"/>
      <c r="J83" s="39"/>
      <c r="K83" s="45"/>
      <c r="L83" s="39"/>
      <c r="M83" s="39"/>
      <c r="N83" s="39"/>
      <c r="O83" s="50"/>
      <c r="P83" s="50"/>
      <c r="Q83" s="50"/>
      <c r="R83" s="39"/>
    </row>
    <row r="84" spans="1:18" s="8" customFormat="1" x14ac:dyDescent="0.25">
      <c r="A84" s="11">
        <v>595</v>
      </c>
      <c r="B84" s="21" t="s">
        <v>33</v>
      </c>
      <c r="C84" s="25">
        <v>2003</v>
      </c>
      <c r="D84" s="13">
        <f t="shared" si="3"/>
        <v>13</v>
      </c>
      <c r="E84" s="32" t="s">
        <v>17</v>
      </c>
      <c r="F84" s="39" t="s">
        <v>138</v>
      </c>
      <c r="G84" s="39" t="s">
        <v>138</v>
      </c>
      <c r="H84" s="39" t="s">
        <v>138</v>
      </c>
      <c r="I84" s="39" t="s">
        <v>138</v>
      </c>
      <c r="J84" s="39" t="s">
        <v>138</v>
      </c>
      <c r="K84" s="39" t="s">
        <v>138</v>
      </c>
      <c r="L84" s="39" t="s">
        <v>138</v>
      </c>
      <c r="M84" s="39" t="s">
        <v>138</v>
      </c>
      <c r="N84" s="39" t="s">
        <v>138</v>
      </c>
      <c r="O84" s="39" t="s">
        <v>138</v>
      </c>
      <c r="P84" s="39" t="s">
        <v>138</v>
      </c>
      <c r="Q84" s="39" t="s">
        <v>138</v>
      </c>
      <c r="R84" s="39" t="s">
        <v>138</v>
      </c>
    </row>
    <row r="85" spans="1:18" s="8" customFormat="1" x14ac:dyDescent="0.25">
      <c r="A85" s="11">
        <v>613</v>
      </c>
      <c r="B85" s="12" t="s">
        <v>30</v>
      </c>
      <c r="C85" s="25">
        <v>1978</v>
      </c>
      <c r="D85" s="13">
        <f t="shared" si="3"/>
        <v>38</v>
      </c>
      <c r="E85" s="32" t="s">
        <v>17</v>
      </c>
      <c r="F85" s="39" t="s">
        <v>138</v>
      </c>
      <c r="G85" s="39" t="s">
        <v>138</v>
      </c>
      <c r="H85" s="39" t="s">
        <v>138</v>
      </c>
      <c r="I85" s="39" t="s">
        <v>138</v>
      </c>
      <c r="J85" s="39" t="s">
        <v>138</v>
      </c>
      <c r="K85" s="39" t="s">
        <v>138</v>
      </c>
      <c r="L85" s="39" t="s">
        <v>138</v>
      </c>
      <c r="M85" s="39" t="s">
        <v>138</v>
      </c>
      <c r="N85" s="39" t="s">
        <v>138</v>
      </c>
      <c r="O85" s="39" t="s">
        <v>138</v>
      </c>
      <c r="P85" s="39" t="s">
        <v>138</v>
      </c>
      <c r="Q85" s="39" t="s">
        <v>138</v>
      </c>
      <c r="R85" s="39" t="s">
        <v>138</v>
      </c>
    </row>
    <row r="86" spans="1:18" s="8" customFormat="1" x14ac:dyDescent="0.25">
      <c r="A86" s="14">
        <v>992</v>
      </c>
      <c r="B86" s="15" t="s">
        <v>43</v>
      </c>
      <c r="C86" s="25">
        <v>1930</v>
      </c>
      <c r="D86" s="13">
        <f t="shared" si="3"/>
        <v>86</v>
      </c>
      <c r="E86" s="37" t="s">
        <v>11</v>
      </c>
      <c r="F86" s="39"/>
      <c r="G86" s="39"/>
      <c r="H86" s="39"/>
      <c r="I86" s="39"/>
      <c r="J86" s="39"/>
      <c r="K86" s="45"/>
      <c r="L86" s="39"/>
      <c r="M86" s="39"/>
      <c r="N86" s="39"/>
      <c r="O86" s="50"/>
      <c r="P86" s="50"/>
      <c r="Q86" s="50"/>
      <c r="R86" s="39"/>
    </row>
    <row r="87" spans="1:18" s="8" customFormat="1" x14ac:dyDescent="0.25">
      <c r="A87" s="22"/>
      <c r="B87" s="7"/>
      <c r="C87" s="9"/>
      <c r="D87" s="9"/>
      <c r="E87" s="9"/>
      <c r="K87" s="47"/>
      <c r="O87" s="52"/>
      <c r="P87" s="52"/>
      <c r="Q87" s="52"/>
    </row>
    <row r="88" spans="1:18" s="8" customFormat="1" x14ac:dyDescent="0.25">
      <c r="A88" s="22"/>
      <c r="B88" s="7"/>
      <c r="C88" s="9"/>
      <c r="D88" s="9"/>
      <c r="E88" s="9"/>
      <c r="K88" s="47"/>
      <c r="O88" s="52"/>
      <c r="P88" s="52"/>
      <c r="Q88" s="52"/>
    </row>
    <row r="89" spans="1:18" s="8" customFormat="1" x14ac:dyDescent="0.25">
      <c r="A89" s="22"/>
      <c r="B89" s="27" t="s">
        <v>313</v>
      </c>
      <c r="C89" s="9"/>
      <c r="D89" s="9"/>
      <c r="E89" s="9"/>
      <c r="K89" s="47"/>
      <c r="O89" s="52"/>
      <c r="P89" s="52"/>
      <c r="Q89" s="52"/>
    </row>
    <row r="90" spans="1:18" x14ac:dyDescent="0.25">
      <c r="B90" s="7" t="s">
        <v>314</v>
      </c>
    </row>
    <row r="91" spans="1:18" ht="26.25" x14ac:dyDescent="0.25">
      <c r="B91" s="112" t="s">
        <v>315</v>
      </c>
    </row>
    <row r="92" spans="1:18" ht="26.25" x14ac:dyDescent="0.25">
      <c r="B92" s="112" t="s">
        <v>316</v>
      </c>
    </row>
    <row r="93" spans="1:18" x14ac:dyDescent="0.25">
      <c r="B93" t="s">
        <v>317</v>
      </c>
    </row>
    <row r="94" spans="1:18" x14ac:dyDescent="0.25">
      <c r="B94" t="s">
        <v>318</v>
      </c>
    </row>
    <row r="95" spans="1:18" x14ac:dyDescent="0.25">
      <c r="B95" t="s">
        <v>319</v>
      </c>
    </row>
  </sheetData>
  <mergeCells count="1">
    <mergeCell ref="F26:Q26"/>
  </mergeCells>
  <printOptions horizontalCentered="1"/>
  <pageMargins left="0.25" right="0.25" top="0.75" bottom="0.75" header="0.3" footer="0.3"/>
  <pageSetup paperSize="9" fitToWidth="0" fitToHeight="0" orientation="portrait" useFirstPageNumber="1" r:id="rId1"/>
  <headerFooter>
    <oddHeader>&amp;C&amp;"Arial,Bold"&amp;14Air Cooled RTU Assessment</oddHeader>
    <oddFooter>&amp;L&amp;D&amp;CPage &amp;P&amp;R&amp;Z&amp;F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view="pageBreakPreview" zoomScaleNormal="80" zoomScaleSheetLayoutView="100" workbookViewId="0">
      <pane xSplit="2" ySplit="3" topLeftCell="C55" activePane="bottomRight" state="frozen"/>
      <selection activeCell="D70" sqref="D70"/>
      <selection pane="topRight" activeCell="D70" sqref="D70"/>
      <selection pane="bottomLeft" activeCell="D70" sqref="D70"/>
      <selection pane="bottomRight" activeCell="E86" sqref="E86"/>
    </sheetView>
  </sheetViews>
  <sheetFormatPr defaultRowHeight="15" x14ac:dyDescent="0.25"/>
  <cols>
    <col min="1" max="1" width="4.85546875" customWidth="1"/>
    <col min="2" max="2" width="38.7109375" customWidth="1"/>
    <col min="3" max="3" width="5" customWidth="1"/>
    <col min="4" max="4" width="5.5703125" customWidth="1"/>
    <col min="5" max="5" width="4.7109375" customWidth="1"/>
    <col min="6" max="6" width="19.28515625" customWidth="1"/>
    <col min="7" max="7" width="18.28515625" customWidth="1"/>
    <col min="8" max="8" width="22" customWidth="1"/>
    <col min="9" max="9" width="18.28515625" customWidth="1"/>
    <col min="10" max="10" width="12.28515625" customWidth="1"/>
    <col min="11" max="11" width="12.28515625" style="68" customWidth="1"/>
    <col min="12" max="13" width="12.28515625" customWidth="1"/>
    <col min="14" max="14" width="19.140625" customWidth="1"/>
    <col min="15" max="15" width="10.85546875" style="53" customWidth="1"/>
    <col min="16" max="16" width="9.140625" style="53"/>
    <col min="17" max="17" width="23" style="53" customWidth="1"/>
    <col min="18" max="18" width="18.42578125" customWidth="1"/>
    <col min="19" max="19" width="10.42578125" style="53" customWidth="1"/>
    <col min="20" max="20" width="13.28515625" style="53" customWidth="1"/>
    <col min="21" max="24" width="10.140625" customWidth="1"/>
    <col min="25" max="25" width="11.140625" bestFit="1" customWidth="1"/>
  </cols>
  <sheetData>
    <row r="1" spans="1:26" ht="15.75" customHeight="1" thickBot="1" x14ac:dyDescent="0.3">
      <c r="A1" s="23"/>
      <c r="B1" s="6"/>
      <c r="C1" s="5"/>
      <c r="D1" s="6" t="s">
        <v>172</v>
      </c>
      <c r="E1" s="6" t="s">
        <v>9</v>
      </c>
      <c r="F1" s="29"/>
      <c r="G1" s="30"/>
      <c r="H1" s="30"/>
      <c r="I1" s="30"/>
      <c r="J1" s="30"/>
      <c r="K1" s="65"/>
      <c r="L1" s="30"/>
      <c r="M1" s="30"/>
      <c r="N1" s="30"/>
      <c r="O1" s="48"/>
      <c r="P1" s="48"/>
      <c r="Q1" s="54"/>
      <c r="R1" s="69"/>
      <c r="S1" s="48"/>
      <c r="T1" s="89"/>
    </row>
    <row r="2" spans="1:26" s="68" customFormat="1" ht="25.5" x14ac:dyDescent="0.25">
      <c r="A2" s="74" t="s">
        <v>9</v>
      </c>
      <c r="B2" s="75" t="s">
        <v>0</v>
      </c>
      <c r="C2" s="76" t="s">
        <v>2</v>
      </c>
      <c r="D2" s="77" t="s">
        <v>9</v>
      </c>
      <c r="E2" s="77" t="s">
        <v>35</v>
      </c>
      <c r="F2" s="66" t="s">
        <v>51</v>
      </c>
      <c r="G2" s="66" t="s">
        <v>64</v>
      </c>
      <c r="H2" s="66" t="s">
        <v>57</v>
      </c>
      <c r="I2" s="66" t="s">
        <v>59</v>
      </c>
      <c r="J2" s="66" t="s">
        <v>52</v>
      </c>
      <c r="K2" s="66" t="s">
        <v>130</v>
      </c>
      <c r="L2" s="78" t="s">
        <v>171</v>
      </c>
      <c r="M2" s="66" t="s">
        <v>67</v>
      </c>
      <c r="N2" s="66" t="s">
        <v>133</v>
      </c>
      <c r="O2" s="66" t="s">
        <v>50</v>
      </c>
      <c r="P2" s="66" t="s">
        <v>4</v>
      </c>
      <c r="Q2" s="66" t="s">
        <v>84</v>
      </c>
      <c r="R2" s="79" t="s">
        <v>144</v>
      </c>
      <c r="S2" s="66" t="s">
        <v>242</v>
      </c>
      <c r="T2" s="66"/>
      <c r="U2" s="83" t="s">
        <v>236</v>
      </c>
      <c r="V2" s="83"/>
      <c r="W2" s="83" t="s">
        <v>237</v>
      </c>
      <c r="X2" s="83"/>
      <c r="Y2" s="83" t="s">
        <v>238</v>
      </c>
    </row>
    <row r="3" spans="1:26" ht="15.75" thickBot="1" x14ac:dyDescent="0.3">
      <c r="A3" s="3" t="s">
        <v>10</v>
      </c>
      <c r="B3" s="4" t="s">
        <v>1</v>
      </c>
      <c r="C3" s="2" t="s">
        <v>3</v>
      </c>
      <c r="D3" s="1" t="s">
        <v>4</v>
      </c>
      <c r="E3" s="1"/>
      <c r="F3" s="28"/>
      <c r="G3" s="28"/>
      <c r="H3" s="28"/>
      <c r="I3" s="28"/>
      <c r="J3" s="28"/>
      <c r="K3" s="67"/>
      <c r="L3" s="28"/>
      <c r="M3" s="28"/>
      <c r="N3" s="28"/>
      <c r="O3" s="49"/>
      <c r="P3" s="49"/>
      <c r="Q3" s="49"/>
      <c r="R3" s="69"/>
      <c r="S3" s="49"/>
      <c r="T3" s="49"/>
      <c r="U3" s="69"/>
      <c r="V3" s="69"/>
      <c r="W3" s="69"/>
      <c r="X3" s="69"/>
      <c r="Y3" s="69"/>
    </row>
    <row r="4" spans="1:26" s="8" customFormat="1" x14ac:dyDescent="0.25">
      <c r="A4" s="27"/>
      <c r="B4" s="24"/>
      <c r="C4" s="7"/>
      <c r="D4" s="10"/>
      <c r="E4" s="10"/>
      <c r="F4" s="39"/>
      <c r="G4" s="39"/>
      <c r="H4" s="39"/>
      <c r="I4" s="39"/>
      <c r="J4" s="39"/>
      <c r="K4" s="45"/>
      <c r="L4" s="39"/>
      <c r="M4" s="39"/>
      <c r="N4" s="39"/>
      <c r="O4" s="50"/>
      <c r="P4" s="50"/>
      <c r="Q4" s="50"/>
      <c r="R4" s="39"/>
      <c r="S4" s="50"/>
      <c r="T4" s="50"/>
      <c r="U4" s="39"/>
      <c r="V4" s="39"/>
      <c r="W4" s="39"/>
      <c r="X4" s="39"/>
      <c r="Y4" s="39"/>
    </row>
    <row r="5" spans="1:26" s="47" customFormat="1" ht="45" x14ac:dyDescent="0.25">
      <c r="A5" s="40">
        <v>36</v>
      </c>
      <c r="B5" s="41" t="s">
        <v>39</v>
      </c>
      <c r="C5" s="42">
        <v>1974</v>
      </c>
      <c r="D5" s="43">
        <f t="shared" ref="D5:D6" si="0">2015-C5</f>
        <v>41</v>
      </c>
      <c r="E5" s="44" t="s">
        <v>27</v>
      </c>
      <c r="F5" s="45" t="s">
        <v>53</v>
      </c>
      <c r="G5" s="45" t="s">
        <v>105</v>
      </c>
      <c r="H5" s="45"/>
      <c r="I5" s="45" t="s">
        <v>60</v>
      </c>
      <c r="J5" s="46" t="s">
        <v>54</v>
      </c>
      <c r="K5" s="46"/>
      <c r="L5" s="46"/>
      <c r="M5" s="46"/>
      <c r="N5" s="46" t="s">
        <v>138</v>
      </c>
      <c r="O5" s="51" t="s">
        <v>55</v>
      </c>
      <c r="P5" s="51">
        <f>2016-1990</f>
        <v>26</v>
      </c>
      <c r="Q5" s="51" t="s">
        <v>56</v>
      </c>
      <c r="R5" s="45"/>
      <c r="S5" s="51">
        <f>2016-1990</f>
        <v>26</v>
      </c>
      <c r="T5" s="90" t="s">
        <v>243</v>
      </c>
      <c r="U5" s="51">
        <f>2021-1990</f>
        <v>31</v>
      </c>
      <c r="V5" s="95"/>
      <c r="W5" s="51">
        <f>2026-1990</f>
        <v>36</v>
      </c>
      <c r="X5" s="95"/>
      <c r="Y5" s="51">
        <f>2031-1990</f>
        <v>41</v>
      </c>
      <c r="Z5" s="100"/>
    </row>
    <row r="6" spans="1:26" s="47" customFormat="1" ht="30" x14ac:dyDescent="0.25">
      <c r="A6" s="60">
        <v>42</v>
      </c>
      <c r="B6" s="61" t="s">
        <v>19</v>
      </c>
      <c r="C6" s="42">
        <v>1959</v>
      </c>
      <c r="D6" s="43">
        <f t="shared" si="0"/>
        <v>56</v>
      </c>
      <c r="E6" s="82" t="s">
        <v>14</v>
      </c>
      <c r="F6" s="45" t="s">
        <v>253</v>
      </c>
      <c r="G6" s="45" t="s">
        <v>105</v>
      </c>
      <c r="H6" s="45" t="s">
        <v>251</v>
      </c>
      <c r="I6" s="45" t="s">
        <v>72</v>
      </c>
      <c r="J6" s="46" t="s">
        <v>252</v>
      </c>
      <c r="K6" s="45" t="s">
        <v>169</v>
      </c>
      <c r="L6" s="45" t="s">
        <v>204</v>
      </c>
      <c r="M6" s="46" t="s">
        <v>88</v>
      </c>
      <c r="N6" s="45" t="s">
        <v>138</v>
      </c>
      <c r="O6" s="57">
        <v>35947</v>
      </c>
      <c r="P6" s="51">
        <f>2016-1998</f>
        <v>18</v>
      </c>
      <c r="Q6" s="51" t="s">
        <v>100</v>
      </c>
      <c r="R6" s="45"/>
      <c r="S6" s="51"/>
      <c r="T6" s="51"/>
      <c r="U6" s="51"/>
      <c r="V6" s="51"/>
      <c r="W6" s="51"/>
      <c r="X6" s="51"/>
      <c r="Y6" s="51"/>
    </row>
    <row r="7" spans="1:26" s="47" customFormat="1" ht="30" x14ac:dyDescent="0.25">
      <c r="A7" s="60">
        <v>42</v>
      </c>
      <c r="B7" s="61" t="s">
        <v>19</v>
      </c>
      <c r="C7" s="42">
        <v>1959</v>
      </c>
      <c r="D7" s="43">
        <f t="shared" ref="D7:D8" si="1">2015-C7</f>
        <v>56</v>
      </c>
      <c r="E7" s="82" t="s">
        <v>14</v>
      </c>
      <c r="F7" s="45" t="s">
        <v>250</v>
      </c>
      <c r="G7" s="45" t="s">
        <v>111</v>
      </c>
      <c r="H7" s="45" t="s">
        <v>251</v>
      </c>
      <c r="I7" s="45" t="s">
        <v>72</v>
      </c>
      <c r="J7" s="46" t="s">
        <v>252</v>
      </c>
      <c r="K7" s="45" t="s">
        <v>169</v>
      </c>
      <c r="L7" s="45" t="s">
        <v>204</v>
      </c>
      <c r="M7" s="46" t="s">
        <v>88</v>
      </c>
      <c r="N7" s="45" t="s">
        <v>138</v>
      </c>
      <c r="O7" s="57">
        <v>35947</v>
      </c>
      <c r="P7" s="51">
        <f>2016-1998</f>
        <v>18</v>
      </c>
      <c r="Q7" s="51" t="s">
        <v>100</v>
      </c>
      <c r="R7" s="45"/>
      <c r="S7" s="51"/>
      <c r="T7" s="51"/>
      <c r="U7" s="51"/>
      <c r="V7" s="51"/>
      <c r="W7" s="51"/>
      <c r="X7" s="51"/>
      <c r="Y7" s="51"/>
    </row>
    <row r="8" spans="1:26" s="8" customFormat="1" x14ac:dyDescent="0.25">
      <c r="A8" s="14">
        <v>42</v>
      </c>
      <c r="B8" s="15" t="s">
        <v>19</v>
      </c>
      <c r="C8" s="18">
        <v>1959</v>
      </c>
      <c r="D8" s="43">
        <f t="shared" si="1"/>
        <v>56</v>
      </c>
      <c r="E8" s="31" t="s">
        <v>14</v>
      </c>
      <c r="F8" s="39" t="s">
        <v>247</v>
      </c>
      <c r="G8" s="39" t="s">
        <v>112</v>
      </c>
      <c r="H8" s="39" t="s">
        <v>248</v>
      </c>
      <c r="I8" s="39" t="s">
        <v>72</v>
      </c>
      <c r="J8" s="39" t="s">
        <v>63</v>
      </c>
      <c r="K8" s="45" t="s">
        <v>138</v>
      </c>
      <c r="L8" s="39" t="s">
        <v>249</v>
      </c>
      <c r="M8" s="39" t="s">
        <v>68</v>
      </c>
      <c r="N8" s="39" t="s">
        <v>138</v>
      </c>
      <c r="O8" s="50"/>
      <c r="P8" s="50"/>
      <c r="Q8" s="50"/>
      <c r="R8" s="39"/>
      <c r="S8" s="50"/>
      <c r="T8" s="50"/>
      <c r="U8" s="50"/>
      <c r="V8" s="50"/>
      <c r="W8" s="50"/>
      <c r="X8" s="50"/>
      <c r="Y8" s="50"/>
    </row>
    <row r="9" spans="1:26" s="8" customFormat="1" x14ac:dyDescent="0.25">
      <c r="A9" s="14">
        <v>63</v>
      </c>
      <c r="B9" s="15" t="s">
        <v>45</v>
      </c>
      <c r="C9" s="25">
        <v>1959</v>
      </c>
      <c r="D9" s="55">
        <f t="shared" ref="D9:D68" si="2">2016-C9</f>
        <v>57</v>
      </c>
      <c r="E9" s="33" t="s">
        <v>15</v>
      </c>
      <c r="F9" s="39"/>
      <c r="G9" s="39"/>
      <c r="H9" s="39"/>
      <c r="I9" s="39"/>
      <c r="J9" s="39"/>
      <c r="K9" s="45"/>
      <c r="L9" s="39"/>
      <c r="M9" s="39"/>
      <c r="N9" s="39"/>
      <c r="O9" s="50"/>
      <c r="P9" s="50"/>
      <c r="Q9" s="50"/>
      <c r="R9" s="39"/>
      <c r="S9" s="50"/>
      <c r="T9" s="50"/>
      <c r="U9" s="50"/>
      <c r="V9" s="50"/>
      <c r="W9" s="50"/>
      <c r="X9" s="50"/>
      <c r="Y9" s="50"/>
    </row>
    <row r="10" spans="1:26" s="8" customFormat="1" x14ac:dyDescent="0.25">
      <c r="A10" s="14">
        <v>74</v>
      </c>
      <c r="B10" s="15" t="s">
        <v>5</v>
      </c>
      <c r="C10" s="25">
        <v>1916</v>
      </c>
      <c r="D10" s="55">
        <f t="shared" si="2"/>
        <v>100</v>
      </c>
      <c r="E10" s="34" t="s">
        <v>12</v>
      </c>
      <c r="F10" s="39"/>
      <c r="G10" s="39"/>
      <c r="H10" s="39"/>
      <c r="I10" s="39"/>
      <c r="J10" s="39"/>
      <c r="K10" s="45"/>
      <c r="L10" s="39"/>
      <c r="M10" s="39"/>
      <c r="N10" s="39"/>
      <c r="O10" s="50"/>
      <c r="P10" s="50"/>
      <c r="Q10" s="50"/>
      <c r="R10" s="39"/>
      <c r="S10" s="50"/>
      <c r="T10" s="50"/>
      <c r="U10" s="50"/>
      <c r="V10" s="50"/>
      <c r="W10" s="50"/>
      <c r="X10" s="50"/>
      <c r="Y10" s="50"/>
    </row>
    <row r="11" spans="1:26" s="47" customFormat="1" ht="45" x14ac:dyDescent="0.25">
      <c r="A11" s="71">
        <v>78</v>
      </c>
      <c r="B11" s="72" t="s">
        <v>46</v>
      </c>
      <c r="C11" s="43">
        <v>1968</v>
      </c>
      <c r="D11" s="55">
        <f t="shared" si="2"/>
        <v>48</v>
      </c>
      <c r="E11" s="73" t="s">
        <v>23</v>
      </c>
      <c r="F11" s="45" t="s">
        <v>176</v>
      </c>
      <c r="G11" s="45" t="s">
        <v>105</v>
      </c>
      <c r="H11" s="45" t="s">
        <v>167</v>
      </c>
      <c r="I11" s="45" t="s">
        <v>72</v>
      </c>
      <c r="J11" s="46" t="s">
        <v>168</v>
      </c>
      <c r="K11" s="45" t="s">
        <v>169</v>
      </c>
      <c r="L11" s="45" t="s">
        <v>170</v>
      </c>
      <c r="M11" s="46" t="s">
        <v>88</v>
      </c>
      <c r="N11" s="45" t="s">
        <v>138</v>
      </c>
      <c r="O11" s="57">
        <v>38231</v>
      </c>
      <c r="P11" s="51">
        <f>2016-2004</f>
        <v>12</v>
      </c>
      <c r="Q11" s="51" t="s">
        <v>100</v>
      </c>
      <c r="R11" s="45"/>
      <c r="S11" s="51">
        <f>2016-2004</f>
        <v>12</v>
      </c>
      <c r="T11" s="92" t="s">
        <v>244</v>
      </c>
      <c r="U11" s="51">
        <f>2021-2004</f>
        <v>17</v>
      </c>
      <c r="V11" s="91"/>
      <c r="W11" s="51">
        <f>2026-2004</f>
        <v>22</v>
      </c>
      <c r="X11" s="91"/>
      <c r="Y11" s="51">
        <f>2031-2004</f>
        <v>27</v>
      </c>
      <c r="Z11" s="100"/>
    </row>
    <row r="12" spans="1:26" s="47" customFormat="1" ht="45" x14ac:dyDescent="0.25">
      <c r="A12" s="71">
        <v>78</v>
      </c>
      <c r="B12" s="72" t="s">
        <v>46</v>
      </c>
      <c r="C12" s="43">
        <v>1968</v>
      </c>
      <c r="D12" s="55">
        <f t="shared" si="2"/>
        <v>48</v>
      </c>
      <c r="E12" s="73" t="s">
        <v>23</v>
      </c>
      <c r="F12" s="45" t="s">
        <v>177</v>
      </c>
      <c r="G12" s="45" t="s">
        <v>173</v>
      </c>
      <c r="H12" s="46" t="s">
        <v>175</v>
      </c>
      <c r="I12" s="45" t="s">
        <v>72</v>
      </c>
      <c r="J12" s="46" t="s">
        <v>178</v>
      </c>
      <c r="K12" s="45" t="s">
        <v>154</v>
      </c>
      <c r="L12" s="45" t="s">
        <v>128</v>
      </c>
      <c r="M12" s="46" t="s">
        <v>88</v>
      </c>
      <c r="N12" s="45" t="s">
        <v>138</v>
      </c>
      <c r="O12" s="57">
        <v>38231</v>
      </c>
      <c r="P12" s="51">
        <f>2016-2004</f>
        <v>12</v>
      </c>
      <c r="Q12" s="51" t="s">
        <v>100</v>
      </c>
      <c r="R12" s="45"/>
      <c r="S12" s="51">
        <f>2016-2004</f>
        <v>12</v>
      </c>
      <c r="T12" s="92" t="s">
        <v>244</v>
      </c>
      <c r="U12" s="51">
        <f>2021-2004</f>
        <v>17</v>
      </c>
      <c r="V12" s="91"/>
      <c r="W12" s="51">
        <f t="shared" ref="W12" si="3">2026-2004</f>
        <v>22</v>
      </c>
      <c r="X12" s="91"/>
      <c r="Y12" s="51">
        <f t="shared" ref="Y12:Y13" si="4">2031-2004</f>
        <v>27</v>
      </c>
      <c r="Z12" s="100"/>
    </row>
    <row r="13" spans="1:26" s="47" customFormat="1" ht="45" x14ac:dyDescent="0.25">
      <c r="A13" s="71">
        <v>78</v>
      </c>
      <c r="B13" s="72" t="s">
        <v>46</v>
      </c>
      <c r="C13" s="43">
        <v>1968</v>
      </c>
      <c r="D13" s="55">
        <f t="shared" si="2"/>
        <v>48</v>
      </c>
      <c r="E13" s="73" t="s">
        <v>23</v>
      </c>
      <c r="F13" s="45" t="s">
        <v>179</v>
      </c>
      <c r="G13" s="45" t="s">
        <v>174</v>
      </c>
      <c r="H13" s="46" t="s">
        <v>175</v>
      </c>
      <c r="I13" s="45" t="s">
        <v>72</v>
      </c>
      <c r="J13" s="46" t="s">
        <v>178</v>
      </c>
      <c r="K13" s="45" t="s">
        <v>154</v>
      </c>
      <c r="L13" s="45" t="s">
        <v>128</v>
      </c>
      <c r="M13" s="46" t="s">
        <v>88</v>
      </c>
      <c r="N13" s="45" t="s">
        <v>138</v>
      </c>
      <c r="O13" s="57">
        <v>38231</v>
      </c>
      <c r="P13" s="51">
        <f>2016-2004</f>
        <v>12</v>
      </c>
      <c r="Q13" s="51" t="s">
        <v>100</v>
      </c>
      <c r="R13" s="45"/>
      <c r="S13" s="51">
        <f>2016-2004</f>
        <v>12</v>
      </c>
      <c r="T13" s="92" t="s">
        <v>244</v>
      </c>
      <c r="U13" s="51">
        <f>2021-2004</f>
        <v>17</v>
      </c>
      <c r="V13" s="91"/>
      <c r="W13" s="51">
        <f>2026-2004</f>
        <v>22</v>
      </c>
      <c r="X13" s="91"/>
      <c r="Y13" s="51">
        <f t="shared" si="4"/>
        <v>27</v>
      </c>
      <c r="Z13" s="100"/>
    </row>
    <row r="14" spans="1:26" s="47" customFormat="1" ht="45" x14ac:dyDescent="0.25">
      <c r="A14" s="60">
        <v>80</v>
      </c>
      <c r="B14" s="61" t="s">
        <v>187</v>
      </c>
      <c r="C14" s="55">
        <v>1967</v>
      </c>
      <c r="D14" s="43">
        <f t="shared" si="2"/>
        <v>49</v>
      </c>
      <c r="E14" s="73" t="s">
        <v>23</v>
      </c>
      <c r="F14" s="45" t="s">
        <v>194</v>
      </c>
      <c r="G14" s="45" t="s">
        <v>188</v>
      </c>
      <c r="H14" s="45" t="s">
        <v>193</v>
      </c>
      <c r="I14" s="45" t="s">
        <v>72</v>
      </c>
      <c r="J14" s="46" t="s">
        <v>195</v>
      </c>
      <c r="K14" s="45" t="s">
        <v>169</v>
      </c>
      <c r="L14" s="45" t="s">
        <v>196</v>
      </c>
      <c r="M14" s="46" t="s">
        <v>88</v>
      </c>
      <c r="N14" s="45" t="s">
        <v>138</v>
      </c>
      <c r="O14" s="57">
        <v>35125</v>
      </c>
      <c r="P14" s="51">
        <f>2016-1996</f>
        <v>20</v>
      </c>
      <c r="Q14" s="51" t="s">
        <v>100</v>
      </c>
      <c r="R14" s="45"/>
      <c r="S14" s="51">
        <f>2016-1996</f>
        <v>20</v>
      </c>
      <c r="T14" s="91" t="s">
        <v>245</v>
      </c>
      <c r="U14" s="51">
        <f>2021-1996</f>
        <v>25</v>
      </c>
      <c r="V14" s="95"/>
      <c r="W14" s="51">
        <f>2026-1996</f>
        <v>30</v>
      </c>
      <c r="X14" s="95"/>
      <c r="Y14" s="51">
        <f>2031-1996</f>
        <v>35</v>
      </c>
      <c r="Z14" s="100"/>
    </row>
    <row r="15" spans="1:26" s="8" customFormat="1" x14ac:dyDescent="0.25">
      <c r="A15" s="14">
        <v>80</v>
      </c>
      <c r="B15" s="15" t="s">
        <v>187</v>
      </c>
      <c r="C15" s="25">
        <v>1967</v>
      </c>
      <c r="D15" s="43">
        <f t="shared" si="2"/>
        <v>49</v>
      </c>
      <c r="E15" s="35" t="s">
        <v>23</v>
      </c>
      <c r="F15" s="80">
        <v>980483</v>
      </c>
      <c r="G15" s="39" t="s">
        <v>190</v>
      </c>
      <c r="H15" s="39" t="s">
        <v>198</v>
      </c>
      <c r="I15" s="39" t="s">
        <v>197</v>
      </c>
      <c r="J15" s="39" t="s">
        <v>63</v>
      </c>
      <c r="K15" s="45" t="s">
        <v>139</v>
      </c>
      <c r="L15" s="39" t="s">
        <v>128</v>
      </c>
      <c r="M15" s="39" t="s">
        <v>199</v>
      </c>
      <c r="N15" s="45" t="s">
        <v>138</v>
      </c>
      <c r="O15" s="50" t="s">
        <v>200</v>
      </c>
      <c r="P15" s="50">
        <f>2016-1998</f>
        <v>18</v>
      </c>
      <c r="Q15" s="50" t="s">
        <v>100</v>
      </c>
      <c r="R15" s="39"/>
      <c r="S15" s="50">
        <f>2016-1998</f>
        <v>18</v>
      </c>
      <c r="T15" s="91" t="s">
        <v>245</v>
      </c>
      <c r="U15" s="50">
        <f>2021-1998</f>
        <v>23</v>
      </c>
      <c r="V15" s="96"/>
      <c r="W15" s="50">
        <f>2026-1998</f>
        <v>28</v>
      </c>
      <c r="X15" s="96"/>
      <c r="Y15" s="50">
        <f>2031-1998</f>
        <v>33</v>
      </c>
      <c r="Z15" s="101"/>
    </row>
    <row r="16" spans="1:26" s="8" customFormat="1" x14ac:dyDescent="0.25">
      <c r="A16" s="14">
        <v>80</v>
      </c>
      <c r="B16" s="15" t="s">
        <v>187</v>
      </c>
      <c r="C16" s="25">
        <v>1967</v>
      </c>
      <c r="D16" s="43">
        <f t="shared" si="2"/>
        <v>49</v>
      </c>
      <c r="E16" s="35" t="s">
        <v>23</v>
      </c>
      <c r="F16" s="39" t="s">
        <v>139</v>
      </c>
      <c r="G16" s="39" t="s">
        <v>189</v>
      </c>
      <c r="H16" s="39" t="s">
        <v>139</v>
      </c>
      <c r="I16" s="39" t="s">
        <v>139</v>
      </c>
      <c r="J16" s="39" t="s">
        <v>139</v>
      </c>
      <c r="K16" s="39" t="s">
        <v>139</v>
      </c>
      <c r="L16" s="39" t="s">
        <v>139</v>
      </c>
      <c r="M16" s="39" t="s">
        <v>139</v>
      </c>
      <c r="N16" s="39" t="s">
        <v>139</v>
      </c>
      <c r="O16" s="50" t="s">
        <v>139</v>
      </c>
      <c r="P16" s="50" t="s">
        <v>139</v>
      </c>
      <c r="Q16" s="50" t="s">
        <v>100</v>
      </c>
      <c r="R16" s="39"/>
      <c r="S16" s="50" t="s">
        <v>139</v>
      </c>
      <c r="T16" s="50"/>
      <c r="U16" s="50" t="s">
        <v>139</v>
      </c>
      <c r="V16" s="50"/>
      <c r="W16" s="50"/>
      <c r="X16" s="50"/>
      <c r="Y16" s="50"/>
    </row>
    <row r="17" spans="1:26" s="47" customFormat="1" ht="30" x14ac:dyDescent="0.25">
      <c r="A17" s="60">
        <v>80</v>
      </c>
      <c r="B17" s="61" t="s">
        <v>187</v>
      </c>
      <c r="C17" s="55">
        <v>1967</v>
      </c>
      <c r="D17" s="43">
        <f t="shared" si="2"/>
        <v>49</v>
      </c>
      <c r="E17" s="73" t="s">
        <v>23</v>
      </c>
      <c r="F17" s="45" t="s">
        <v>201</v>
      </c>
      <c r="G17" s="45" t="s">
        <v>191</v>
      </c>
      <c r="H17" s="46" t="s">
        <v>202</v>
      </c>
      <c r="I17" s="45" t="s">
        <v>72</v>
      </c>
      <c r="J17" s="46" t="s">
        <v>203</v>
      </c>
      <c r="K17" s="45" t="s">
        <v>169</v>
      </c>
      <c r="L17" s="45" t="s">
        <v>204</v>
      </c>
      <c r="M17" s="46" t="s">
        <v>88</v>
      </c>
      <c r="N17" s="45" t="s">
        <v>138</v>
      </c>
      <c r="O17" s="57">
        <v>39387</v>
      </c>
      <c r="P17" s="51">
        <f>2016-2007</f>
        <v>9</v>
      </c>
      <c r="Q17" s="51" t="s">
        <v>69</v>
      </c>
      <c r="R17" s="45"/>
      <c r="S17" s="51">
        <f>2016-2007</f>
        <v>9</v>
      </c>
      <c r="T17" s="93" t="s">
        <v>246</v>
      </c>
      <c r="U17" s="51">
        <f>2021-2007</f>
        <v>14</v>
      </c>
      <c r="V17" s="92"/>
      <c r="W17" s="51">
        <f>2026-2007</f>
        <v>19</v>
      </c>
      <c r="X17" s="91"/>
      <c r="Y17" s="51">
        <f>2031-2007</f>
        <v>24</v>
      </c>
      <c r="Z17" s="102"/>
    </row>
    <row r="18" spans="1:26" s="47" customFormat="1" ht="60" x14ac:dyDescent="0.25">
      <c r="A18" s="60">
        <v>80</v>
      </c>
      <c r="B18" s="61" t="s">
        <v>187</v>
      </c>
      <c r="C18" s="55">
        <v>1967</v>
      </c>
      <c r="D18" s="43">
        <f t="shared" si="2"/>
        <v>49</v>
      </c>
      <c r="E18" s="73" t="s">
        <v>23</v>
      </c>
      <c r="F18" s="45" t="s">
        <v>205</v>
      </c>
      <c r="G18" s="46" t="s">
        <v>192</v>
      </c>
      <c r="H18" s="46" t="s">
        <v>206</v>
      </c>
      <c r="I18" s="45" t="s">
        <v>72</v>
      </c>
      <c r="J18" s="46" t="s">
        <v>207</v>
      </c>
      <c r="K18" s="45" t="s">
        <v>138</v>
      </c>
      <c r="L18" s="45" t="s">
        <v>128</v>
      </c>
      <c r="M18" s="45" t="s">
        <v>68</v>
      </c>
      <c r="N18" s="45" t="s">
        <v>138</v>
      </c>
      <c r="O18" s="57">
        <v>41760</v>
      </c>
      <c r="P18" s="51">
        <f>2016-2014</f>
        <v>2</v>
      </c>
      <c r="Q18" s="51" t="s">
        <v>90</v>
      </c>
      <c r="R18" s="45"/>
      <c r="S18" s="51">
        <f>2016-2014</f>
        <v>2</v>
      </c>
      <c r="T18" s="93" t="s">
        <v>246</v>
      </c>
      <c r="U18" s="51">
        <f>2021-2014</f>
        <v>7</v>
      </c>
      <c r="V18" s="92"/>
      <c r="W18" s="51">
        <f>2026-2014</f>
        <v>12</v>
      </c>
      <c r="X18" s="92"/>
      <c r="Y18" s="51">
        <f>2031-2014</f>
        <v>17</v>
      </c>
      <c r="Z18" s="102"/>
    </row>
    <row r="19" spans="1:26" s="8" customFormat="1" x14ac:dyDescent="0.25">
      <c r="A19" s="11">
        <v>83</v>
      </c>
      <c r="B19" s="12" t="s">
        <v>7</v>
      </c>
      <c r="C19" s="13">
        <v>1956</v>
      </c>
      <c r="D19" s="43">
        <f t="shared" si="2"/>
        <v>60</v>
      </c>
      <c r="E19" s="26" t="s">
        <v>15</v>
      </c>
      <c r="F19" s="39"/>
      <c r="G19" s="39"/>
      <c r="H19" s="39"/>
      <c r="I19" s="39"/>
      <c r="J19" s="39"/>
      <c r="K19" s="45"/>
      <c r="L19" s="39"/>
      <c r="M19" s="39"/>
      <c r="N19" s="39"/>
      <c r="O19" s="50"/>
      <c r="P19" s="50"/>
      <c r="Q19" s="50"/>
      <c r="R19" s="39"/>
      <c r="S19" s="50"/>
      <c r="T19" s="50"/>
      <c r="U19" s="50"/>
      <c r="V19" s="50"/>
      <c r="W19" s="50"/>
      <c r="X19" s="50"/>
      <c r="Y19" s="50"/>
    </row>
    <row r="20" spans="1:26" s="8" customFormat="1" x14ac:dyDescent="0.25">
      <c r="A20" s="16">
        <v>85</v>
      </c>
      <c r="B20" s="17" t="s">
        <v>20</v>
      </c>
      <c r="C20" s="18">
        <v>2002</v>
      </c>
      <c r="D20" s="43">
        <f t="shared" si="2"/>
        <v>14</v>
      </c>
      <c r="E20" s="31" t="s">
        <v>14</v>
      </c>
      <c r="F20" s="39"/>
      <c r="G20" s="39"/>
      <c r="H20" s="39"/>
      <c r="I20" s="39"/>
      <c r="J20" s="39"/>
      <c r="K20" s="45"/>
      <c r="L20" s="39"/>
      <c r="M20" s="39"/>
      <c r="N20" s="39"/>
      <c r="O20" s="50"/>
      <c r="P20" s="50"/>
      <c r="Q20" s="50"/>
      <c r="R20" s="39"/>
      <c r="S20" s="50"/>
      <c r="T20" s="50"/>
      <c r="U20" s="50"/>
      <c r="V20" s="50"/>
      <c r="W20" s="50"/>
      <c r="X20" s="50"/>
      <c r="Y20" s="50"/>
    </row>
    <row r="21" spans="1:26" s="8" customFormat="1" x14ac:dyDescent="0.25">
      <c r="A21" s="14">
        <v>87</v>
      </c>
      <c r="B21" s="15" t="s">
        <v>47</v>
      </c>
      <c r="C21" s="25">
        <v>2003</v>
      </c>
      <c r="D21" s="43">
        <f t="shared" si="2"/>
        <v>13</v>
      </c>
      <c r="E21" s="31" t="s">
        <v>14</v>
      </c>
      <c r="F21" s="39"/>
      <c r="G21" s="39"/>
      <c r="H21" s="39"/>
      <c r="I21" s="39"/>
      <c r="J21" s="39"/>
      <c r="K21" s="45"/>
      <c r="L21" s="39"/>
      <c r="M21" s="39"/>
      <c r="N21" s="39"/>
      <c r="O21" s="50"/>
      <c r="P21" s="50"/>
      <c r="Q21" s="50"/>
      <c r="R21" s="39"/>
      <c r="S21" s="50"/>
      <c r="T21" s="50"/>
      <c r="U21" s="50"/>
      <c r="V21" s="50"/>
      <c r="W21" s="50"/>
      <c r="X21" s="50"/>
      <c r="Y21" s="50"/>
    </row>
    <row r="22" spans="1:26" s="47" customFormat="1" ht="90" x14ac:dyDescent="0.25">
      <c r="A22" s="60">
        <v>91</v>
      </c>
      <c r="B22" s="61" t="s">
        <v>38</v>
      </c>
      <c r="C22" s="55">
        <v>2011</v>
      </c>
      <c r="D22" s="43">
        <f t="shared" si="2"/>
        <v>5</v>
      </c>
      <c r="E22" s="73" t="s">
        <v>23</v>
      </c>
      <c r="F22" s="45" t="s">
        <v>180</v>
      </c>
      <c r="G22" s="45" t="s">
        <v>105</v>
      </c>
      <c r="H22" s="45" t="s">
        <v>182</v>
      </c>
      <c r="I22" s="45" t="s">
        <v>101</v>
      </c>
      <c r="J22" s="46" t="s">
        <v>181</v>
      </c>
      <c r="K22" s="46" t="s">
        <v>132</v>
      </c>
      <c r="L22" s="45" t="s">
        <v>183</v>
      </c>
      <c r="M22" s="46" t="s">
        <v>88</v>
      </c>
      <c r="N22" s="46" t="s">
        <v>134</v>
      </c>
      <c r="O22" s="57">
        <v>40634</v>
      </c>
      <c r="P22" s="51">
        <f>2016-2011</f>
        <v>5</v>
      </c>
      <c r="Q22" s="51" t="s">
        <v>90</v>
      </c>
      <c r="R22" s="45"/>
      <c r="S22" s="51">
        <f>2016-2011</f>
        <v>5</v>
      </c>
      <c r="T22" s="93" t="s">
        <v>246</v>
      </c>
      <c r="U22" s="51">
        <f>2021-2011</f>
        <v>10</v>
      </c>
      <c r="V22" s="92"/>
      <c r="W22" s="51">
        <f>2026-2011</f>
        <v>15</v>
      </c>
      <c r="X22" s="91"/>
      <c r="Y22" s="51">
        <f>2031-2011</f>
        <v>20</v>
      </c>
      <c r="Z22" s="102"/>
    </row>
    <row r="23" spans="1:26" s="47" customFormat="1" ht="45" x14ac:dyDescent="0.25">
      <c r="A23" s="60">
        <v>91</v>
      </c>
      <c r="B23" s="61" t="s">
        <v>38</v>
      </c>
      <c r="C23" s="55">
        <v>2011</v>
      </c>
      <c r="D23" s="43">
        <f t="shared" si="2"/>
        <v>5</v>
      </c>
      <c r="E23" s="73" t="s">
        <v>23</v>
      </c>
      <c r="F23" s="45" t="s">
        <v>185</v>
      </c>
      <c r="G23" s="45" t="s">
        <v>111</v>
      </c>
      <c r="H23" s="45" t="s">
        <v>184</v>
      </c>
      <c r="I23" s="45" t="s">
        <v>101</v>
      </c>
      <c r="J23" s="46" t="s">
        <v>186</v>
      </c>
      <c r="K23" s="46" t="s">
        <v>132</v>
      </c>
      <c r="L23" s="45" t="s">
        <v>128</v>
      </c>
      <c r="M23" s="46" t="s">
        <v>88</v>
      </c>
      <c r="N23" s="46" t="s">
        <v>134</v>
      </c>
      <c r="O23" s="57">
        <v>40634</v>
      </c>
      <c r="P23" s="51">
        <f>2016-2011</f>
        <v>5</v>
      </c>
      <c r="Q23" s="51" t="s">
        <v>90</v>
      </c>
      <c r="R23" s="45"/>
      <c r="S23" s="51">
        <f>2016-2011</f>
        <v>5</v>
      </c>
      <c r="T23" s="93" t="s">
        <v>246</v>
      </c>
      <c r="U23" s="51">
        <f>2021-2011</f>
        <v>10</v>
      </c>
      <c r="V23" s="92"/>
      <c r="W23" s="51">
        <f>2026-2011</f>
        <v>15</v>
      </c>
      <c r="X23" s="91"/>
      <c r="Y23" s="51">
        <f>2031-2011</f>
        <v>20</v>
      </c>
      <c r="Z23" s="102"/>
    </row>
    <row r="24" spans="1:26" s="8" customFormat="1" x14ac:dyDescent="0.25">
      <c r="A24" s="14">
        <v>104</v>
      </c>
      <c r="B24" s="15" t="s">
        <v>41</v>
      </c>
      <c r="C24" s="25">
        <v>2003</v>
      </c>
      <c r="D24" s="43">
        <f t="shared" si="2"/>
        <v>13</v>
      </c>
      <c r="E24" s="36" t="s">
        <v>24</v>
      </c>
      <c r="F24" s="39" t="s">
        <v>161</v>
      </c>
      <c r="G24" s="39" t="s">
        <v>166</v>
      </c>
      <c r="H24" s="39" t="s">
        <v>155</v>
      </c>
      <c r="I24" s="39" t="s">
        <v>153</v>
      </c>
      <c r="J24" s="39" t="s">
        <v>138</v>
      </c>
      <c r="K24" s="45" t="s">
        <v>154</v>
      </c>
      <c r="L24" s="39"/>
      <c r="M24" s="39" t="s">
        <v>156</v>
      </c>
      <c r="N24" s="39" t="s">
        <v>138</v>
      </c>
      <c r="O24" s="70">
        <v>37622</v>
      </c>
      <c r="P24" s="50">
        <f>2016-2003</f>
        <v>13</v>
      </c>
      <c r="Q24" s="50" t="s">
        <v>100</v>
      </c>
      <c r="R24" s="39"/>
      <c r="S24" s="50">
        <f>2016-2003</f>
        <v>13</v>
      </c>
      <c r="T24" s="92" t="s">
        <v>244</v>
      </c>
      <c r="U24" s="50">
        <f>2021-2003</f>
        <v>18</v>
      </c>
      <c r="V24" s="98"/>
      <c r="W24" s="50">
        <f>2026-2003</f>
        <v>23</v>
      </c>
      <c r="X24" s="98"/>
      <c r="Y24" s="50">
        <f>2031-2003</f>
        <v>28</v>
      </c>
      <c r="Z24" s="101"/>
    </row>
    <row r="25" spans="1:26" s="8" customFormat="1" x14ac:dyDescent="0.25">
      <c r="A25" s="14">
        <v>104</v>
      </c>
      <c r="B25" s="15" t="s">
        <v>41</v>
      </c>
      <c r="C25" s="25">
        <v>2003</v>
      </c>
      <c r="D25" s="43">
        <f t="shared" si="2"/>
        <v>13</v>
      </c>
      <c r="E25" s="36" t="s">
        <v>24</v>
      </c>
      <c r="F25" s="39" t="s">
        <v>161</v>
      </c>
      <c r="G25" s="39" t="s">
        <v>162</v>
      </c>
      <c r="H25" s="39" t="s">
        <v>155</v>
      </c>
      <c r="I25" s="39" t="s">
        <v>153</v>
      </c>
      <c r="J25" s="39" t="s">
        <v>138</v>
      </c>
      <c r="K25" s="45" t="s">
        <v>154</v>
      </c>
      <c r="L25" s="39"/>
      <c r="M25" s="39" t="s">
        <v>156</v>
      </c>
      <c r="N25" s="39" t="s">
        <v>138</v>
      </c>
      <c r="O25" s="70">
        <v>37622</v>
      </c>
      <c r="P25" s="50">
        <f>2016-2003</f>
        <v>13</v>
      </c>
      <c r="Q25" s="50" t="s">
        <v>100</v>
      </c>
      <c r="R25" s="39"/>
      <c r="S25" s="50">
        <f>2016-2003</f>
        <v>13</v>
      </c>
      <c r="T25" s="92" t="s">
        <v>244</v>
      </c>
      <c r="U25" s="50">
        <f>2021-2003</f>
        <v>18</v>
      </c>
      <c r="V25" s="98"/>
      <c r="W25" s="50">
        <f>2026-2003</f>
        <v>23</v>
      </c>
      <c r="X25" s="98"/>
      <c r="Y25" s="50">
        <f>2031-2003</f>
        <v>28</v>
      </c>
      <c r="Z25" s="101"/>
    </row>
    <row r="26" spans="1:26" s="8" customFormat="1" x14ac:dyDescent="0.25">
      <c r="A26" s="14">
        <v>115</v>
      </c>
      <c r="B26" s="15" t="s">
        <v>25</v>
      </c>
      <c r="C26" s="25">
        <v>2002</v>
      </c>
      <c r="D26" s="43">
        <f t="shared" si="2"/>
        <v>14</v>
      </c>
      <c r="E26" s="36" t="s">
        <v>24</v>
      </c>
      <c r="F26" s="39" t="s">
        <v>165</v>
      </c>
      <c r="G26" s="39" t="s">
        <v>157</v>
      </c>
      <c r="H26" s="39" t="s">
        <v>155</v>
      </c>
      <c r="I26" s="39" t="s">
        <v>153</v>
      </c>
      <c r="J26" s="39" t="s">
        <v>138</v>
      </c>
      <c r="K26" s="45" t="s">
        <v>154</v>
      </c>
      <c r="L26" s="39"/>
      <c r="M26" s="39" t="s">
        <v>156</v>
      </c>
      <c r="N26" s="39" t="s">
        <v>138</v>
      </c>
      <c r="O26" s="70">
        <v>37377</v>
      </c>
      <c r="P26" s="50">
        <f>2016-2002</f>
        <v>14</v>
      </c>
      <c r="Q26" s="50" t="s">
        <v>100</v>
      </c>
      <c r="R26" s="39"/>
      <c r="S26" s="50">
        <f>2016-2002</f>
        <v>14</v>
      </c>
      <c r="T26" s="92" t="s">
        <v>244</v>
      </c>
      <c r="U26" s="50">
        <f>2021-2002</f>
        <v>19</v>
      </c>
      <c r="V26" s="98"/>
      <c r="W26" s="50">
        <f>2026-2002</f>
        <v>24</v>
      </c>
      <c r="X26" s="98"/>
      <c r="Y26" s="50">
        <f>2031-2002</f>
        <v>29</v>
      </c>
      <c r="Z26" s="101"/>
    </row>
    <row r="27" spans="1:26" s="8" customFormat="1" x14ac:dyDescent="0.25">
      <c r="A27" s="14">
        <v>115</v>
      </c>
      <c r="B27" s="15" t="s">
        <v>25</v>
      </c>
      <c r="C27" s="25">
        <v>2002</v>
      </c>
      <c r="D27" s="43">
        <f t="shared" si="2"/>
        <v>14</v>
      </c>
      <c r="E27" s="36" t="s">
        <v>24</v>
      </c>
      <c r="F27" s="39" t="s">
        <v>164</v>
      </c>
      <c r="G27" s="39" t="s">
        <v>158</v>
      </c>
      <c r="H27" s="39" t="s">
        <v>155</v>
      </c>
      <c r="I27" s="39" t="s">
        <v>153</v>
      </c>
      <c r="J27" s="39" t="s">
        <v>138</v>
      </c>
      <c r="K27" s="45" t="s">
        <v>154</v>
      </c>
      <c r="L27" s="39"/>
      <c r="M27" s="39" t="s">
        <v>156</v>
      </c>
      <c r="N27" s="39" t="s">
        <v>138</v>
      </c>
      <c r="O27" s="70">
        <v>37377</v>
      </c>
      <c r="P27" s="50">
        <f>2016-2002</f>
        <v>14</v>
      </c>
      <c r="Q27" s="50" t="s">
        <v>100</v>
      </c>
      <c r="R27" s="39"/>
      <c r="S27" s="50">
        <f>2016-2002</f>
        <v>14</v>
      </c>
      <c r="T27" s="92" t="s">
        <v>244</v>
      </c>
      <c r="U27" s="50">
        <f t="shared" ref="U27:U28" si="5">2021-2002</f>
        <v>19</v>
      </c>
      <c r="V27" s="98"/>
      <c r="W27" s="50">
        <f t="shared" ref="W27:W28" si="6">2026-2002</f>
        <v>24</v>
      </c>
      <c r="X27" s="98"/>
      <c r="Y27" s="50">
        <f t="shared" ref="Y27:Y28" si="7">2031-2002</f>
        <v>29</v>
      </c>
      <c r="Z27" s="101"/>
    </row>
    <row r="28" spans="1:26" s="8" customFormat="1" x14ac:dyDescent="0.25">
      <c r="A28" s="14">
        <v>115</v>
      </c>
      <c r="B28" s="15" t="s">
        <v>25</v>
      </c>
      <c r="C28" s="25">
        <v>2002</v>
      </c>
      <c r="D28" s="43">
        <f t="shared" si="2"/>
        <v>14</v>
      </c>
      <c r="E28" s="36" t="s">
        <v>24</v>
      </c>
      <c r="F28" s="39" t="s">
        <v>163</v>
      </c>
      <c r="G28" s="39" t="s">
        <v>159</v>
      </c>
      <c r="H28" s="39" t="s">
        <v>160</v>
      </c>
      <c r="I28" s="39" t="s">
        <v>153</v>
      </c>
      <c r="J28" s="39" t="s">
        <v>138</v>
      </c>
      <c r="K28" s="45" t="s">
        <v>154</v>
      </c>
      <c r="L28" s="39"/>
      <c r="M28" s="39" t="s">
        <v>156</v>
      </c>
      <c r="N28" s="39" t="s">
        <v>138</v>
      </c>
      <c r="O28" s="70">
        <v>37377</v>
      </c>
      <c r="P28" s="50">
        <f>2016-2002</f>
        <v>14</v>
      </c>
      <c r="Q28" s="50" t="s">
        <v>100</v>
      </c>
      <c r="R28" s="39"/>
      <c r="S28" s="50">
        <f>2016-2002</f>
        <v>14</v>
      </c>
      <c r="T28" s="92" t="s">
        <v>244</v>
      </c>
      <c r="U28" s="50">
        <f t="shared" si="5"/>
        <v>19</v>
      </c>
      <c r="V28" s="98"/>
      <c r="W28" s="50">
        <f t="shared" si="6"/>
        <v>24</v>
      </c>
      <c r="X28" s="98"/>
      <c r="Y28" s="50">
        <f t="shared" si="7"/>
        <v>29</v>
      </c>
      <c r="Z28" s="101"/>
    </row>
    <row r="29" spans="1:26" s="47" customFormat="1" ht="60" x14ac:dyDescent="0.25">
      <c r="A29" s="60">
        <v>127</v>
      </c>
      <c r="B29" s="61" t="s">
        <v>26</v>
      </c>
      <c r="C29" s="55">
        <v>2005</v>
      </c>
      <c r="D29" s="43">
        <f t="shared" si="2"/>
        <v>11</v>
      </c>
      <c r="E29" s="62" t="s">
        <v>24</v>
      </c>
      <c r="F29" s="45" t="s">
        <v>103</v>
      </c>
      <c r="G29" s="45" t="s">
        <v>105</v>
      </c>
      <c r="H29" s="46" t="s">
        <v>102</v>
      </c>
      <c r="I29" s="45" t="s">
        <v>101</v>
      </c>
      <c r="J29" s="46" t="s">
        <v>104</v>
      </c>
      <c r="K29" s="46" t="s">
        <v>131</v>
      </c>
      <c r="L29" s="45" t="s">
        <v>127</v>
      </c>
      <c r="M29" s="46" t="s">
        <v>88</v>
      </c>
      <c r="N29" s="46" t="s">
        <v>134</v>
      </c>
      <c r="O29" s="57">
        <v>38261</v>
      </c>
      <c r="P29" s="51">
        <f>2016-2004</f>
        <v>12</v>
      </c>
      <c r="Q29" s="51" t="s">
        <v>69</v>
      </c>
      <c r="R29" s="45"/>
      <c r="S29" s="51">
        <f>2016-2004</f>
        <v>12</v>
      </c>
      <c r="T29" s="92" t="s">
        <v>244</v>
      </c>
      <c r="U29" s="51">
        <f>2021-2004</f>
        <v>17</v>
      </c>
      <c r="V29" s="91"/>
      <c r="W29" s="51">
        <f>2026-2004</f>
        <v>22</v>
      </c>
      <c r="X29" s="91"/>
      <c r="Y29" s="51">
        <f>2031-2004</f>
        <v>27</v>
      </c>
      <c r="Z29" s="100"/>
    </row>
    <row r="30" spans="1:26" s="47" customFormat="1" ht="60" x14ac:dyDescent="0.25">
      <c r="A30" s="60">
        <v>127</v>
      </c>
      <c r="B30" s="61" t="s">
        <v>26</v>
      </c>
      <c r="C30" s="55">
        <v>2005</v>
      </c>
      <c r="D30" s="43">
        <f t="shared" si="2"/>
        <v>11</v>
      </c>
      <c r="E30" s="62" t="s">
        <v>24</v>
      </c>
      <c r="F30" s="45" t="s">
        <v>107</v>
      </c>
      <c r="G30" s="45" t="s">
        <v>111</v>
      </c>
      <c r="H30" s="46" t="s">
        <v>106</v>
      </c>
      <c r="I30" s="45" t="s">
        <v>101</v>
      </c>
      <c r="J30" s="46" t="s">
        <v>108</v>
      </c>
      <c r="K30" s="46" t="s">
        <v>132</v>
      </c>
      <c r="L30" s="45" t="s">
        <v>128</v>
      </c>
      <c r="M30" s="46" t="s">
        <v>88</v>
      </c>
      <c r="N30" s="46" t="s">
        <v>134</v>
      </c>
      <c r="O30" s="57">
        <v>38261</v>
      </c>
      <c r="P30" s="51">
        <f>2016-2004</f>
        <v>12</v>
      </c>
      <c r="Q30" s="51" t="s">
        <v>69</v>
      </c>
      <c r="R30" s="45"/>
      <c r="S30" s="51">
        <f>2016-2004</f>
        <v>12</v>
      </c>
      <c r="T30" s="92" t="s">
        <v>244</v>
      </c>
      <c r="U30" s="51">
        <f t="shared" ref="U30:U32" si="8">2021-2004</f>
        <v>17</v>
      </c>
      <c r="V30" s="91"/>
      <c r="W30" s="51">
        <f t="shared" ref="W30:W32" si="9">2026-2004</f>
        <v>22</v>
      </c>
      <c r="X30" s="91"/>
      <c r="Y30" s="51">
        <f t="shared" ref="Y30:Y33" si="10">2031-2004</f>
        <v>27</v>
      </c>
      <c r="Z30" s="100"/>
    </row>
    <row r="31" spans="1:26" s="47" customFormat="1" ht="60" x14ac:dyDescent="0.25">
      <c r="A31" s="60">
        <v>127</v>
      </c>
      <c r="B31" s="61" t="s">
        <v>26</v>
      </c>
      <c r="C31" s="55">
        <v>2005</v>
      </c>
      <c r="D31" s="43">
        <f t="shared" si="2"/>
        <v>11</v>
      </c>
      <c r="E31" s="62" t="s">
        <v>24</v>
      </c>
      <c r="F31" s="45" t="s">
        <v>110</v>
      </c>
      <c r="G31" s="45" t="s">
        <v>112</v>
      </c>
      <c r="H31" s="46" t="s">
        <v>106</v>
      </c>
      <c r="I31" s="45" t="s">
        <v>101</v>
      </c>
      <c r="J31" s="46" t="s">
        <v>108</v>
      </c>
      <c r="K31" s="46" t="s">
        <v>132</v>
      </c>
      <c r="L31" s="45" t="s">
        <v>128</v>
      </c>
      <c r="M31" s="46" t="s">
        <v>88</v>
      </c>
      <c r="N31" s="46" t="s">
        <v>134</v>
      </c>
      <c r="O31" s="57">
        <v>38261</v>
      </c>
      <c r="P31" s="51">
        <f>2016-2004</f>
        <v>12</v>
      </c>
      <c r="Q31" s="51" t="s">
        <v>69</v>
      </c>
      <c r="R31" s="45"/>
      <c r="S31" s="51">
        <f>2016-2004</f>
        <v>12</v>
      </c>
      <c r="T31" s="92" t="s">
        <v>244</v>
      </c>
      <c r="U31" s="51">
        <f t="shared" si="8"/>
        <v>17</v>
      </c>
      <c r="V31" s="91"/>
      <c r="W31" s="51">
        <f t="shared" si="9"/>
        <v>22</v>
      </c>
      <c r="X31" s="91"/>
      <c r="Y31" s="51">
        <f t="shared" si="10"/>
        <v>27</v>
      </c>
      <c r="Z31" s="100"/>
    </row>
    <row r="32" spans="1:26" s="47" customFormat="1" ht="75" x14ac:dyDescent="0.25">
      <c r="A32" s="60">
        <v>127</v>
      </c>
      <c r="B32" s="61" t="s">
        <v>26</v>
      </c>
      <c r="C32" s="55">
        <v>2005</v>
      </c>
      <c r="D32" s="43">
        <f t="shared" si="2"/>
        <v>11</v>
      </c>
      <c r="E32" s="62" t="s">
        <v>24</v>
      </c>
      <c r="F32" s="45" t="s">
        <v>115</v>
      </c>
      <c r="G32" s="45" t="s">
        <v>113</v>
      </c>
      <c r="H32" s="46" t="s">
        <v>114</v>
      </c>
      <c r="I32" s="45" t="s">
        <v>101</v>
      </c>
      <c r="J32" s="46" t="s">
        <v>116</v>
      </c>
      <c r="K32" s="46" t="s">
        <v>131</v>
      </c>
      <c r="L32" s="45" t="s">
        <v>129</v>
      </c>
      <c r="M32" s="46" t="s">
        <v>88</v>
      </c>
      <c r="N32" s="46" t="s">
        <v>134</v>
      </c>
      <c r="O32" s="57">
        <v>38261</v>
      </c>
      <c r="P32" s="51">
        <f>2016-2004</f>
        <v>12</v>
      </c>
      <c r="Q32" s="51" t="s">
        <v>69</v>
      </c>
      <c r="R32" s="45"/>
      <c r="S32" s="51">
        <f>2016-2004</f>
        <v>12</v>
      </c>
      <c r="T32" s="92" t="s">
        <v>244</v>
      </c>
      <c r="U32" s="51">
        <f t="shared" si="8"/>
        <v>17</v>
      </c>
      <c r="V32" s="91"/>
      <c r="W32" s="51">
        <f t="shared" si="9"/>
        <v>22</v>
      </c>
      <c r="X32" s="91"/>
      <c r="Y32" s="51">
        <f>2031-2004</f>
        <v>27</v>
      </c>
      <c r="Z32" s="100"/>
    </row>
    <row r="33" spans="1:26" s="47" customFormat="1" ht="75" x14ac:dyDescent="0.25">
      <c r="A33" s="60">
        <v>127</v>
      </c>
      <c r="B33" s="61" t="s">
        <v>26</v>
      </c>
      <c r="C33" s="55">
        <v>2005</v>
      </c>
      <c r="D33" s="43">
        <f t="shared" si="2"/>
        <v>11</v>
      </c>
      <c r="E33" s="62" t="s">
        <v>24</v>
      </c>
      <c r="F33" s="45" t="s">
        <v>119</v>
      </c>
      <c r="G33" s="45" t="s">
        <v>118</v>
      </c>
      <c r="H33" s="46" t="s">
        <v>117</v>
      </c>
      <c r="I33" s="45" t="s">
        <v>101</v>
      </c>
      <c r="J33" s="46" t="s">
        <v>116</v>
      </c>
      <c r="K33" s="46" t="s">
        <v>131</v>
      </c>
      <c r="L33" s="45" t="s">
        <v>129</v>
      </c>
      <c r="M33" s="46" t="s">
        <v>88</v>
      </c>
      <c r="N33" s="46" t="s">
        <v>134</v>
      </c>
      <c r="O33" s="57">
        <v>38261</v>
      </c>
      <c r="P33" s="51">
        <f>2016-2004</f>
        <v>12</v>
      </c>
      <c r="Q33" s="51" t="s">
        <v>69</v>
      </c>
      <c r="R33" s="45"/>
      <c r="S33" s="51">
        <f>2016-2004</f>
        <v>12</v>
      </c>
      <c r="T33" s="92" t="s">
        <v>244</v>
      </c>
      <c r="U33" s="51">
        <f>2021-2004</f>
        <v>17</v>
      </c>
      <c r="V33" s="91"/>
      <c r="W33" s="51">
        <f>2026-2004</f>
        <v>22</v>
      </c>
      <c r="X33" s="91"/>
      <c r="Y33" s="51">
        <f t="shared" si="10"/>
        <v>27</v>
      </c>
      <c r="Z33" s="100"/>
    </row>
    <row r="34" spans="1:26" s="47" customFormat="1" ht="60" x14ac:dyDescent="0.25">
      <c r="A34" s="60">
        <v>127</v>
      </c>
      <c r="B34" s="61" t="s">
        <v>26</v>
      </c>
      <c r="C34" s="55">
        <v>2005</v>
      </c>
      <c r="D34" s="43">
        <f t="shared" si="2"/>
        <v>11</v>
      </c>
      <c r="E34" s="62" t="s">
        <v>24</v>
      </c>
      <c r="F34" s="45" t="s">
        <v>119</v>
      </c>
      <c r="G34" s="45" t="s">
        <v>120</v>
      </c>
      <c r="H34" s="46" t="s">
        <v>121</v>
      </c>
      <c r="I34" s="45" t="s">
        <v>101</v>
      </c>
      <c r="J34" s="46" t="s">
        <v>122</v>
      </c>
      <c r="K34" s="46" t="s">
        <v>131</v>
      </c>
      <c r="L34" s="45" t="s">
        <v>109</v>
      </c>
      <c r="M34" s="46" t="s">
        <v>88</v>
      </c>
      <c r="N34" s="46" t="s">
        <v>135</v>
      </c>
      <c r="O34" s="57">
        <v>41760</v>
      </c>
      <c r="P34" s="51">
        <f>2016-2014</f>
        <v>2</v>
      </c>
      <c r="Q34" s="51" t="s">
        <v>90</v>
      </c>
      <c r="R34" s="45"/>
      <c r="S34" s="51">
        <f>2016-2014</f>
        <v>2</v>
      </c>
      <c r="T34" s="93" t="s">
        <v>246</v>
      </c>
      <c r="U34" s="51">
        <f>2021-2014</f>
        <v>7</v>
      </c>
      <c r="V34" s="99"/>
      <c r="W34" s="51">
        <f>2026-2014</f>
        <v>12</v>
      </c>
      <c r="X34" s="92"/>
      <c r="Y34" s="51">
        <f>2031-2014</f>
        <v>17</v>
      </c>
      <c r="Z34" s="102"/>
    </row>
    <row r="35" spans="1:26" s="47" customFormat="1" ht="45" x14ac:dyDescent="0.25">
      <c r="A35" s="60">
        <v>127</v>
      </c>
      <c r="B35" s="61" t="s">
        <v>26</v>
      </c>
      <c r="C35" s="55">
        <v>2005</v>
      </c>
      <c r="D35" s="43">
        <f t="shared" si="2"/>
        <v>11</v>
      </c>
      <c r="E35" s="62" t="s">
        <v>24</v>
      </c>
      <c r="F35" s="63" t="s">
        <v>139</v>
      </c>
      <c r="G35" s="45" t="s">
        <v>137</v>
      </c>
      <c r="H35" s="46" t="s">
        <v>124</v>
      </c>
      <c r="I35" s="45" t="s">
        <v>123</v>
      </c>
      <c r="J35" s="64" t="s">
        <v>138</v>
      </c>
      <c r="K35" s="46" t="s">
        <v>136</v>
      </c>
      <c r="L35" s="64" t="s">
        <v>141</v>
      </c>
      <c r="M35" s="64" t="s">
        <v>140</v>
      </c>
      <c r="N35" s="64" t="s">
        <v>139</v>
      </c>
      <c r="O35" s="57">
        <v>41730</v>
      </c>
      <c r="P35" s="51">
        <f>2016-2014</f>
        <v>2</v>
      </c>
      <c r="Q35" s="51" t="s">
        <v>90</v>
      </c>
      <c r="R35" s="45"/>
      <c r="S35" s="51">
        <f>2016-2014</f>
        <v>2</v>
      </c>
      <c r="T35" s="93" t="s">
        <v>246</v>
      </c>
      <c r="U35" s="51">
        <f>2021-2014</f>
        <v>7</v>
      </c>
      <c r="V35" s="99"/>
      <c r="W35" s="51">
        <f>2026-2014</f>
        <v>12</v>
      </c>
      <c r="X35" s="92"/>
      <c r="Y35" s="51">
        <f>2031-2014</f>
        <v>17</v>
      </c>
      <c r="Z35" s="102"/>
    </row>
    <row r="36" spans="1:26" s="47" customFormat="1" ht="60" x14ac:dyDescent="0.25">
      <c r="A36" s="60">
        <v>130</v>
      </c>
      <c r="B36" s="61" t="s">
        <v>21</v>
      </c>
      <c r="C36" s="55">
        <v>1990</v>
      </c>
      <c r="D36" s="43">
        <f t="shared" si="2"/>
        <v>26</v>
      </c>
      <c r="E36" s="82" t="s">
        <v>14</v>
      </c>
      <c r="F36" s="45" t="s">
        <v>209</v>
      </c>
      <c r="G36" s="45" t="s">
        <v>105</v>
      </c>
      <c r="H36" s="45" t="s">
        <v>210</v>
      </c>
      <c r="I36" s="45" t="s">
        <v>208</v>
      </c>
      <c r="J36" s="46" t="s">
        <v>211</v>
      </c>
      <c r="K36" s="45" t="s">
        <v>138</v>
      </c>
      <c r="L36" s="45" t="s">
        <v>212</v>
      </c>
      <c r="M36" s="45" t="s">
        <v>68</v>
      </c>
      <c r="N36" s="45" t="s">
        <v>139</v>
      </c>
      <c r="O36" s="57">
        <v>42156</v>
      </c>
      <c r="P36" s="51">
        <f>2016-2015</f>
        <v>1</v>
      </c>
      <c r="Q36" s="51" t="s">
        <v>90</v>
      </c>
      <c r="R36" s="45"/>
      <c r="S36" s="51">
        <f>2016-2015</f>
        <v>1</v>
      </c>
      <c r="T36" s="93" t="s">
        <v>246</v>
      </c>
      <c r="U36" s="51">
        <f>2021-2015</f>
        <v>6</v>
      </c>
      <c r="V36" s="99"/>
      <c r="W36" s="51">
        <f>2026-2015</f>
        <v>11</v>
      </c>
      <c r="X36" s="92"/>
      <c r="Y36" s="51">
        <f>2031-2015</f>
        <v>16</v>
      </c>
      <c r="Z36" s="102"/>
    </row>
    <row r="37" spans="1:26" s="47" customFormat="1" ht="60" x14ac:dyDescent="0.25">
      <c r="A37" s="60">
        <v>130</v>
      </c>
      <c r="B37" s="61" t="s">
        <v>21</v>
      </c>
      <c r="C37" s="55">
        <v>1990</v>
      </c>
      <c r="D37" s="43">
        <f t="shared" si="2"/>
        <v>26</v>
      </c>
      <c r="E37" s="82" t="s">
        <v>14</v>
      </c>
      <c r="F37" s="45" t="s">
        <v>214</v>
      </c>
      <c r="G37" s="45" t="s">
        <v>111</v>
      </c>
      <c r="H37" s="45" t="s">
        <v>213</v>
      </c>
      <c r="I37" s="45" t="s">
        <v>208</v>
      </c>
      <c r="J37" s="46" t="s">
        <v>211</v>
      </c>
      <c r="K37" s="45" t="s">
        <v>138</v>
      </c>
      <c r="L37" s="45" t="s">
        <v>212</v>
      </c>
      <c r="M37" s="45" t="s">
        <v>68</v>
      </c>
      <c r="N37" s="45" t="s">
        <v>139</v>
      </c>
      <c r="O37" s="57">
        <v>42156</v>
      </c>
      <c r="P37" s="51">
        <f>2016-2015</f>
        <v>1</v>
      </c>
      <c r="Q37" s="51" t="s">
        <v>90</v>
      </c>
      <c r="R37" s="45"/>
      <c r="S37" s="51">
        <f>2016-2015</f>
        <v>1</v>
      </c>
      <c r="T37" s="93" t="s">
        <v>246</v>
      </c>
      <c r="U37" s="51">
        <f t="shared" ref="U37:U39" si="11">2021-2015</f>
        <v>6</v>
      </c>
      <c r="V37" s="99"/>
      <c r="W37" s="51">
        <f t="shared" ref="W37:W39" si="12">2026-2015</f>
        <v>11</v>
      </c>
      <c r="X37" s="92"/>
      <c r="Y37" s="51">
        <f t="shared" ref="Y37:Y39" si="13">2031-2015</f>
        <v>16</v>
      </c>
      <c r="Z37" s="102"/>
    </row>
    <row r="38" spans="1:26" s="47" customFormat="1" ht="60" x14ac:dyDescent="0.25">
      <c r="A38" s="60">
        <v>130</v>
      </c>
      <c r="B38" s="61" t="s">
        <v>21</v>
      </c>
      <c r="C38" s="55">
        <v>1990</v>
      </c>
      <c r="D38" s="43">
        <f t="shared" si="2"/>
        <v>26</v>
      </c>
      <c r="E38" s="82" t="s">
        <v>14</v>
      </c>
      <c r="F38" s="45" t="s">
        <v>215</v>
      </c>
      <c r="G38" s="45" t="s">
        <v>112</v>
      </c>
      <c r="H38" s="45" t="s">
        <v>213</v>
      </c>
      <c r="I38" s="45" t="s">
        <v>208</v>
      </c>
      <c r="J38" s="46" t="s">
        <v>211</v>
      </c>
      <c r="K38" s="45" t="s">
        <v>138</v>
      </c>
      <c r="L38" s="45" t="s">
        <v>212</v>
      </c>
      <c r="M38" s="45" t="s">
        <v>68</v>
      </c>
      <c r="N38" s="45" t="s">
        <v>139</v>
      </c>
      <c r="O38" s="57">
        <v>42156</v>
      </c>
      <c r="P38" s="51">
        <f>2016-2015</f>
        <v>1</v>
      </c>
      <c r="Q38" s="51" t="s">
        <v>90</v>
      </c>
      <c r="R38" s="45"/>
      <c r="S38" s="51">
        <f>2016-2015</f>
        <v>1</v>
      </c>
      <c r="T38" s="93" t="s">
        <v>246</v>
      </c>
      <c r="U38" s="51">
        <f t="shared" si="11"/>
        <v>6</v>
      </c>
      <c r="V38" s="99"/>
      <c r="W38" s="51">
        <f t="shared" si="12"/>
        <v>11</v>
      </c>
      <c r="X38" s="92"/>
      <c r="Y38" s="51">
        <f t="shared" si="13"/>
        <v>16</v>
      </c>
      <c r="Z38" s="102"/>
    </row>
    <row r="39" spans="1:26" s="47" customFormat="1" ht="60" x14ac:dyDescent="0.25">
      <c r="A39" s="60">
        <v>130</v>
      </c>
      <c r="B39" s="61" t="s">
        <v>21</v>
      </c>
      <c r="C39" s="55">
        <v>1990</v>
      </c>
      <c r="D39" s="43">
        <f t="shared" si="2"/>
        <v>26</v>
      </c>
      <c r="E39" s="82" t="s">
        <v>14</v>
      </c>
      <c r="F39" s="45" t="s">
        <v>216</v>
      </c>
      <c r="G39" s="45" t="s">
        <v>113</v>
      </c>
      <c r="H39" s="45" t="s">
        <v>210</v>
      </c>
      <c r="I39" s="45" t="s">
        <v>208</v>
      </c>
      <c r="J39" s="46" t="s">
        <v>211</v>
      </c>
      <c r="K39" s="45" t="s">
        <v>138</v>
      </c>
      <c r="L39" s="45" t="s">
        <v>212</v>
      </c>
      <c r="M39" s="45" t="s">
        <v>68</v>
      </c>
      <c r="N39" s="45" t="s">
        <v>139</v>
      </c>
      <c r="O39" s="57">
        <v>42156</v>
      </c>
      <c r="P39" s="51">
        <f>2016-2015</f>
        <v>1</v>
      </c>
      <c r="Q39" s="51" t="s">
        <v>90</v>
      </c>
      <c r="R39" s="45"/>
      <c r="S39" s="51">
        <f>2016-2015</f>
        <v>1</v>
      </c>
      <c r="T39" s="93" t="s">
        <v>246</v>
      </c>
      <c r="U39" s="51">
        <f t="shared" si="11"/>
        <v>6</v>
      </c>
      <c r="V39" s="99"/>
      <c r="W39" s="51">
        <f t="shared" si="12"/>
        <v>11</v>
      </c>
      <c r="X39" s="92"/>
      <c r="Y39" s="51">
        <f t="shared" si="13"/>
        <v>16</v>
      </c>
      <c r="Z39" s="102"/>
    </row>
    <row r="40" spans="1:26" s="8" customFormat="1" x14ac:dyDescent="0.25">
      <c r="A40" s="16">
        <v>166</v>
      </c>
      <c r="B40" s="17" t="s">
        <v>13</v>
      </c>
      <c r="C40" s="18">
        <v>1996</v>
      </c>
      <c r="D40" s="43">
        <f t="shared" si="2"/>
        <v>20</v>
      </c>
      <c r="E40" s="37" t="s">
        <v>11</v>
      </c>
      <c r="F40" s="39" t="s">
        <v>125</v>
      </c>
      <c r="G40" s="39" t="s">
        <v>65</v>
      </c>
      <c r="H40" s="39" t="s">
        <v>58</v>
      </c>
      <c r="I40" s="39" t="s">
        <v>61</v>
      </c>
      <c r="J40" s="39" t="s">
        <v>63</v>
      </c>
      <c r="K40" s="45" t="s">
        <v>138</v>
      </c>
      <c r="L40" s="39" t="s">
        <v>126</v>
      </c>
      <c r="M40" s="39" t="s">
        <v>68</v>
      </c>
      <c r="N40" s="39" t="s">
        <v>139</v>
      </c>
      <c r="O40" s="51" t="s">
        <v>71</v>
      </c>
      <c r="P40" s="50">
        <f>2016-1996</f>
        <v>20</v>
      </c>
      <c r="Q40" s="50" t="s">
        <v>100</v>
      </c>
      <c r="R40" s="39"/>
      <c r="S40" s="50">
        <f>2016-1996</f>
        <v>20</v>
      </c>
      <c r="T40" s="91" t="s">
        <v>245</v>
      </c>
      <c r="U40" s="50">
        <f>2021-1996</f>
        <v>25</v>
      </c>
      <c r="V40" s="96"/>
      <c r="W40" s="50">
        <f>2026-1996</f>
        <v>30</v>
      </c>
      <c r="X40" s="96"/>
      <c r="Y40" s="50">
        <f>2031-1996</f>
        <v>35</v>
      </c>
      <c r="Z40" s="101"/>
    </row>
    <row r="41" spans="1:26" s="8" customFormat="1" x14ac:dyDescent="0.25">
      <c r="A41" s="16">
        <v>166</v>
      </c>
      <c r="B41" s="17" t="s">
        <v>13</v>
      </c>
      <c r="C41" s="18">
        <v>1996</v>
      </c>
      <c r="D41" s="43">
        <f t="shared" si="2"/>
        <v>20</v>
      </c>
      <c r="E41" s="37" t="s">
        <v>11</v>
      </c>
      <c r="F41" s="39" t="s">
        <v>62</v>
      </c>
      <c r="G41" s="39" t="s">
        <v>66</v>
      </c>
      <c r="H41" s="39" t="s">
        <v>58</v>
      </c>
      <c r="I41" s="39" t="s">
        <v>61</v>
      </c>
      <c r="J41" s="39" t="s">
        <v>63</v>
      </c>
      <c r="K41" s="45" t="s">
        <v>138</v>
      </c>
      <c r="L41" s="39" t="s">
        <v>126</v>
      </c>
      <c r="M41" s="39" t="s">
        <v>68</v>
      </c>
      <c r="N41" s="39" t="s">
        <v>139</v>
      </c>
      <c r="O41" s="50" t="s">
        <v>71</v>
      </c>
      <c r="P41" s="50">
        <f>2016-1996</f>
        <v>20</v>
      </c>
      <c r="Q41" s="50" t="s">
        <v>70</v>
      </c>
      <c r="R41" s="39"/>
      <c r="S41" s="50">
        <f>2016-1996</f>
        <v>20</v>
      </c>
      <c r="T41" s="91" t="s">
        <v>245</v>
      </c>
      <c r="U41" s="50">
        <f>2021-1996</f>
        <v>25</v>
      </c>
      <c r="V41" s="96"/>
      <c r="W41" s="50">
        <f>2026-1996</f>
        <v>30</v>
      </c>
      <c r="X41" s="96"/>
      <c r="Y41" s="50">
        <f>2031-1996</f>
        <v>35</v>
      </c>
      <c r="Z41" s="101"/>
    </row>
    <row r="42" spans="1:26" s="47" customFormat="1" ht="45" x14ac:dyDescent="0.25">
      <c r="A42" s="40">
        <v>167</v>
      </c>
      <c r="B42" s="41" t="s">
        <v>8</v>
      </c>
      <c r="C42" s="42">
        <v>1916</v>
      </c>
      <c r="D42" s="43">
        <f t="shared" si="2"/>
        <v>100</v>
      </c>
      <c r="E42" s="59" t="s">
        <v>12</v>
      </c>
      <c r="F42" s="45" t="s">
        <v>95</v>
      </c>
      <c r="G42" s="46" t="s">
        <v>142</v>
      </c>
      <c r="H42" s="46" t="s">
        <v>94</v>
      </c>
      <c r="I42" s="45" t="s">
        <v>72</v>
      </c>
      <c r="J42" s="45" t="s">
        <v>96</v>
      </c>
      <c r="K42" s="45" t="s">
        <v>138</v>
      </c>
      <c r="L42" s="45" t="s">
        <v>146</v>
      </c>
      <c r="M42" s="45" t="s">
        <v>68</v>
      </c>
      <c r="N42" s="45" t="s">
        <v>147</v>
      </c>
      <c r="O42" s="51"/>
      <c r="P42" s="51"/>
      <c r="Q42" s="51" t="s">
        <v>148</v>
      </c>
      <c r="R42" s="45" t="s">
        <v>145</v>
      </c>
      <c r="S42" s="51"/>
      <c r="T42" s="51"/>
      <c r="U42" s="51"/>
      <c r="V42" s="51"/>
      <c r="W42" s="51"/>
      <c r="X42" s="51"/>
      <c r="Y42" s="51"/>
    </row>
    <row r="43" spans="1:26" s="47" customFormat="1" ht="45" x14ac:dyDescent="0.25">
      <c r="A43" s="40">
        <v>167</v>
      </c>
      <c r="B43" s="41" t="s">
        <v>8</v>
      </c>
      <c r="C43" s="42">
        <v>1916</v>
      </c>
      <c r="D43" s="43">
        <f t="shared" si="2"/>
        <v>100</v>
      </c>
      <c r="E43" s="59" t="s">
        <v>12</v>
      </c>
      <c r="F43" s="45" t="s">
        <v>97</v>
      </c>
      <c r="G43" s="46" t="s">
        <v>143</v>
      </c>
      <c r="H43" s="46" t="s">
        <v>98</v>
      </c>
      <c r="I43" s="45" t="s">
        <v>72</v>
      </c>
      <c r="J43" s="45" t="s">
        <v>99</v>
      </c>
      <c r="K43" s="45" t="s">
        <v>138</v>
      </c>
      <c r="L43" s="45" t="s">
        <v>146</v>
      </c>
      <c r="M43" s="45" t="s">
        <v>68</v>
      </c>
      <c r="N43" s="45" t="s">
        <v>147</v>
      </c>
      <c r="O43" s="51"/>
      <c r="P43" s="51"/>
      <c r="Q43" s="51" t="s">
        <v>100</v>
      </c>
      <c r="R43" s="45" t="s">
        <v>145</v>
      </c>
      <c r="S43" s="51"/>
      <c r="T43" s="51"/>
      <c r="U43" s="51"/>
      <c r="V43" s="51"/>
      <c r="W43" s="51"/>
      <c r="X43" s="51"/>
      <c r="Y43" s="51"/>
    </row>
    <row r="44" spans="1:26" s="47" customFormat="1" ht="45" x14ac:dyDescent="0.25">
      <c r="A44" s="40">
        <v>169</v>
      </c>
      <c r="B44" s="41" t="s">
        <v>6</v>
      </c>
      <c r="C44" s="55">
        <v>1925</v>
      </c>
      <c r="D44" s="43">
        <f t="shared" si="2"/>
        <v>91</v>
      </c>
      <c r="E44" s="56" t="s">
        <v>11</v>
      </c>
      <c r="F44" s="45" t="s">
        <v>75</v>
      </c>
      <c r="G44" s="45" t="s">
        <v>105</v>
      </c>
      <c r="H44" s="45" t="s">
        <v>74</v>
      </c>
      <c r="I44" s="45" t="s">
        <v>72</v>
      </c>
      <c r="J44" s="46" t="s">
        <v>73</v>
      </c>
      <c r="K44" s="45" t="s">
        <v>138</v>
      </c>
      <c r="L44" s="45" t="s">
        <v>150</v>
      </c>
      <c r="M44" s="46" t="s">
        <v>88</v>
      </c>
      <c r="N44" s="45" t="s">
        <v>139</v>
      </c>
      <c r="O44" s="57">
        <v>34639</v>
      </c>
      <c r="P44" s="51">
        <f>2016-1994</f>
        <v>22</v>
      </c>
      <c r="Q44" s="51" t="s">
        <v>100</v>
      </c>
      <c r="R44" s="45"/>
      <c r="S44" s="51">
        <f>2016-1994</f>
        <v>22</v>
      </c>
      <c r="T44" s="91" t="s">
        <v>245</v>
      </c>
      <c r="U44" s="51">
        <f>2021-1994</f>
        <v>27</v>
      </c>
      <c r="V44" s="95"/>
      <c r="W44" s="51">
        <f>2026-1994</f>
        <v>32</v>
      </c>
      <c r="X44" s="95"/>
      <c r="Y44" s="51">
        <f>2031-1994</f>
        <v>37</v>
      </c>
      <c r="Z44" s="100"/>
    </row>
    <row r="45" spans="1:26" s="47" customFormat="1" ht="45" x14ac:dyDescent="0.25">
      <c r="A45" s="40">
        <v>169</v>
      </c>
      <c r="B45" s="41" t="s">
        <v>6</v>
      </c>
      <c r="C45" s="55">
        <v>1925</v>
      </c>
      <c r="D45" s="43">
        <f t="shared" si="2"/>
        <v>91</v>
      </c>
      <c r="E45" s="56" t="s">
        <v>11</v>
      </c>
      <c r="F45" s="45" t="s">
        <v>76</v>
      </c>
      <c r="G45" s="45" t="s">
        <v>111</v>
      </c>
      <c r="H45" s="45" t="s">
        <v>77</v>
      </c>
      <c r="I45" s="45" t="s">
        <v>72</v>
      </c>
      <c r="J45" s="46" t="s">
        <v>81</v>
      </c>
      <c r="K45" s="45" t="s">
        <v>138</v>
      </c>
      <c r="L45" s="45" t="s">
        <v>149</v>
      </c>
      <c r="M45" s="46" t="s">
        <v>88</v>
      </c>
      <c r="N45" s="45" t="s">
        <v>139</v>
      </c>
      <c r="O45" s="57">
        <v>34608</v>
      </c>
      <c r="P45" s="51">
        <f>2016-1994</f>
        <v>22</v>
      </c>
      <c r="Q45" s="58" t="s">
        <v>78</v>
      </c>
      <c r="R45" s="45"/>
      <c r="S45" s="51">
        <f>2016-1994</f>
        <v>22</v>
      </c>
      <c r="T45" s="91" t="s">
        <v>245</v>
      </c>
      <c r="U45" s="51">
        <f>2021-1994</f>
        <v>27</v>
      </c>
      <c r="V45" s="95"/>
      <c r="W45" s="51">
        <f t="shared" ref="W45:W47" si="14">2026-1994</f>
        <v>32</v>
      </c>
      <c r="X45" s="95"/>
      <c r="Y45" s="51">
        <f t="shared" ref="Y45:Y47" si="15">2031-1994</f>
        <v>37</v>
      </c>
      <c r="Z45" s="100"/>
    </row>
    <row r="46" spans="1:26" s="47" customFormat="1" ht="45" x14ac:dyDescent="0.25">
      <c r="A46" s="40">
        <v>169</v>
      </c>
      <c r="B46" s="41" t="s">
        <v>6</v>
      </c>
      <c r="C46" s="55">
        <v>1925</v>
      </c>
      <c r="D46" s="43">
        <f t="shared" si="2"/>
        <v>91</v>
      </c>
      <c r="E46" s="56" t="s">
        <v>11</v>
      </c>
      <c r="F46" s="45" t="s">
        <v>79</v>
      </c>
      <c r="G46" s="45" t="s">
        <v>112</v>
      </c>
      <c r="H46" s="45" t="s">
        <v>80</v>
      </c>
      <c r="I46" s="45" t="s">
        <v>72</v>
      </c>
      <c r="J46" s="46" t="s">
        <v>82</v>
      </c>
      <c r="K46" s="45" t="s">
        <v>138</v>
      </c>
      <c r="L46" s="45" t="s">
        <v>151</v>
      </c>
      <c r="M46" s="46" t="s">
        <v>88</v>
      </c>
      <c r="N46" s="45" t="s">
        <v>139</v>
      </c>
      <c r="O46" s="57">
        <v>34608</v>
      </c>
      <c r="P46" s="51">
        <f>2016-1994</f>
        <v>22</v>
      </c>
      <c r="Q46" s="51" t="s">
        <v>83</v>
      </c>
      <c r="R46" s="45"/>
      <c r="S46" s="51">
        <f>2016-1994</f>
        <v>22</v>
      </c>
      <c r="T46" s="91" t="s">
        <v>245</v>
      </c>
      <c r="U46" s="51">
        <f t="shared" ref="U46:U47" si="16">2021-1994</f>
        <v>27</v>
      </c>
      <c r="V46" s="95"/>
      <c r="W46" s="51">
        <f t="shared" si="14"/>
        <v>32</v>
      </c>
      <c r="X46" s="95"/>
      <c r="Y46" s="51">
        <f t="shared" si="15"/>
        <v>37</v>
      </c>
      <c r="Z46" s="100"/>
    </row>
    <row r="47" spans="1:26" s="47" customFormat="1" ht="45" x14ac:dyDescent="0.25">
      <c r="A47" s="40">
        <v>169</v>
      </c>
      <c r="B47" s="41" t="s">
        <v>6</v>
      </c>
      <c r="C47" s="55">
        <v>1925</v>
      </c>
      <c r="D47" s="43">
        <f t="shared" si="2"/>
        <v>91</v>
      </c>
      <c r="E47" s="56" t="s">
        <v>11</v>
      </c>
      <c r="F47" s="45" t="s">
        <v>85</v>
      </c>
      <c r="G47" s="45" t="s">
        <v>113</v>
      </c>
      <c r="H47" s="45" t="s">
        <v>74</v>
      </c>
      <c r="I47" s="45" t="s">
        <v>72</v>
      </c>
      <c r="J47" s="46" t="s">
        <v>73</v>
      </c>
      <c r="K47" s="45" t="s">
        <v>138</v>
      </c>
      <c r="L47" s="45" t="s">
        <v>150</v>
      </c>
      <c r="M47" s="46" t="s">
        <v>88</v>
      </c>
      <c r="N47" s="45" t="s">
        <v>139</v>
      </c>
      <c r="O47" s="57">
        <v>34639</v>
      </c>
      <c r="P47" s="51">
        <f>2016-1994</f>
        <v>22</v>
      </c>
      <c r="Q47" s="51" t="s">
        <v>100</v>
      </c>
      <c r="R47" s="45"/>
      <c r="S47" s="51">
        <f>2016-1994</f>
        <v>22</v>
      </c>
      <c r="T47" s="91" t="s">
        <v>245</v>
      </c>
      <c r="U47" s="51">
        <f t="shared" si="16"/>
        <v>27</v>
      </c>
      <c r="V47" s="95"/>
      <c r="W47" s="51">
        <f t="shared" si="14"/>
        <v>32</v>
      </c>
      <c r="X47" s="95"/>
      <c r="Y47" s="51">
        <f t="shared" si="15"/>
        <v>37</v>
      </c>
      <c r="Z47" s="100"/>
    </row>
    <row r="48" spans="1:26" s="47" customFormat="1" ht="45" x14ac:dyDescent="0.25">
      <c r="A48" s="40">
        <v>169</v>
      </c>
      <c r="B48" s="41" t="s">
        <v>6</v>
      </c>
      <c r="C48" s="55">
        <v>1925</v>
      </c>
      <c r="D48" s="43">
        <f t="shared" si="2"/>
        <v>91</v>
      </c>
      <c r="E48" s="56" t="s">
        <v>11</v>
      </c>
      <c r="F48" s="45" t="s">
        <v>86</v>
      </c>
      <c r="G48" s="45" t="s">
        <v>118</v>
      </c>
      <c r="H48" s="46" t="s">
        <v>87</v>
      </c>
      <c r="I48" s="45" t="s">
        <v>72</v>
      </c>
      <c r="J48" s="46" t="s">
        <v>89</v>
      </c>
      <c r="K48" s="45" t="s">
        <v>169</v>
      </c>
      <c r="L48" s="45" t="s">
        <v>109</v>
      </c>
      <c r="M48" s="46" t="s">
        <v>88</v>
      </c>
      <c r="N48" s="46" t="s">
        <v>139</v>
      </c>
      <c r="O48" s="57">
        <v>42125</v>
      </c>
      <c r="P48" s="51">
        <f>2016-2015</f>
        <v>1</v>
      </c>
      <c r="Q48" s="51" t="s">
        <v>90</v>
      </c>
      <c r="R48" s="45"/>
      <c r="S48" s="51">
        <f>2016-2015</f>
        <v>1</v>
      </c>
      <c r="T48" s="93" t="s">
        <v>246</v>
      </c>
      <c r="U48" s="51">
        <f>2021-2015</f>
        <v>6</v>
      </c>
      <c r="V48" s="99"/>
      <c r="W48" s="51">
        <f>2026-2015</f>
        <v>11</v>
      </c>
      <c r="X48" s="92"/>
      <c r="Y48" s="51">
        <f>2031-2015</f>
        <v>16</v>
      </c>
      <c r="Z48" s="102"/>
    </row>
    <row r="49" spans="1:26" s="47" customFormat="1" ht="45" x14ac:dyDescent="0.25">
      <c r="A49" s="40">
        <v>169</v>
      </c>
      <c r="B49" s="41" t="s">
        <v>6</v>
      </c>
      <c r="C49" s="55">
        <v>1925</v>
      </c>
      <c r="D49" s="43">
        <f t="shared" si="2"/>
        <v>91</v>
      </c>
      <c r="E49" s="56" t="s">
        <v>11</v>
      </c>
      <c r="F49" s="45" t="s">
        <v>91</v>
      </c>
      <c r="G49" s="45" t="s">
        <v>152</v>
      </c>
      <c r="H49" s="46" t="s">
        <v>92</v>
      </c>
      <c r="I49" s="45" t="s">
        <v>72</v>
      </c>
      <c r="J49" s="46" t="s">
        <v>93</v>
      </c>
      <c r="K49" s="45" t="s">
        <v>169</v>
      </c>
      <c r="L49" s="45" t="s">
        <v>109</v>
      </c>
      <c r="M49" s="46" t="s">
        <v>88</v>
      </c>
      <c r="N49" s="46" t="s">
        <v>139</v>
      </c>
      <c r="O49" s="57">
        <v>42125</v>
      </c>
      <c r="P49" s="51">
        <f>2016-2015</f>
        <v>1</v>
      </c>
      <c r="Q49" s="51" t="s">
        <v>90</v>
      </c>
      <c r="R49" s="45"/>
      <c r="S49" s="51">
        <f>2016-2015</f>
        <v>1</v>
      </c>
      <c r="T49" s="93" t="s">
        <v>246</v>
      </c>
      <c r="U49" s="51">
        <f>2021-2015</f>
        <v>6</v>
      </c>
      <c r="V49" s="99"/>
      <c r="W49" s="51">
        <f>2026-2015</f>
        <v>11</v>
      </c>
      <c r="X49" s="92"/>
      <c r="Y49" s="51">
        <f>2031-2015</f>
        <v>16</v>
      </c>
      <c r="Z49" s="102"/>
    </row>
    <row r="50" spans="1:26" s="8" customFormat="1" x14ac:dyDescent="0.25">
      <c r="A50" s="14">
        <v>195</v>
      </c>
      <c r="B50" s="15" t="s">
        <v>40</v>
      </c>
      <c r="C50" s="25">
        <v>1930</v>
      </c>
      <c r="D50" s="43">
        <f t="shared" si="2"/>
        <v>86</v>
      </c>
      <c r="E50" s="31" t="s">
        <v>14</v>
      </c>
      <c r="F50" s="39"/>
      <c r="G50" s="39"/>
      <c r="H50" s="39"/>
      <c r="I50" s="39"/>
      <c r="J50" s="39"/>
      <c r="K50" s="45"/>
      <c r="L50" s="39"/>
      <c r="M50" s="39"/>
      <c r="N50" s="39"/>
      <c r="O50" s="50"/>
      <c r="P50" s="50"/>
      <c r="Q50" s="50"/>
      <c r="R50" s="39"/>
      <c r="S50" s="50"/>
      <c r="T50" s="94"/>
      <c r="U50" s="50"/>
      <c r="V50" s="50"/>
      <c r="W50" s="50"/>
      <c r="X50" s="50"/>
      <c r="Y50" s="50"/>
    </row>
    <row r="51" spans="1:26" s="8" customFormat="1" ht="30" x14ac:dyDescent="0.25">
      <c r="A51" s="14">
        <v>203</v>
      </c>
      <c r="B51" s="15" t="s">
        <v>37</v>
      </c>
      <c r="C51" s="25">
        <v>1926</v>
      </c>
      <c r="D51" s="43">
        <f t="shared" si="2"/>
        <v>90</v>
      </c>
      <c r="E51" s="31" t="s">
        <v>14</v>
      </c>
      <c r="F51" s="39" t="s">
        <v>218</v>
      </c>
      <c r="G51" s="39" t="s">
        <v>105</v>
      </c>
      <c r="H51" s="39" t="s">
        <v>219</v>
      </c>
      <c r="I51" s="39" t="s">
        <v>220</v>
      </c>
      <c r="J51" s="39" t="s">
        <v>63</v>
      </c>
      <c r="K51" s="45" t="s">
        <v>138</v>
      </c>
      <c r="L51" s="39" t="s">
        <v>109</v>
      </c>
      <c r="M51" s="39" t="s">
        <v>68</v>
      </c>
      <c r="N51" s="39" t="s">
        <v>221</v>
      </c>
      <c r="O51" s="70">
        <v>39295</v>
      </c>
      <c r="P51" s="50">
        <f>2016-2007</f>
        <v>9</v>
      </c>
      <c r="Q51" s="50" t="s">
        <v>69</v>
      </c>
      <c r="R51" s="39"/>
      <c r="S51" s="50">
        <f>2016-2007</f>
        <v>9</v>
      </c>
      <c r="T51" s="93" t="s">
        <v>246</v>
      </c>
      <c r="U51" s="50">
        <f>2021-2007</f>
        <v>14</v>
      </c>
      <c r="V51" s="97"/>
      <c r="W51" s="50">
        <f>2026-2007</f>
        <v>19</v>
      </c>
      <c r="X51" s="98"/>
      <c r="Y51" s="50">
        <f>2031-2007</f>
        <v>24</v>
      </c>
      <c r="Z51" s="101"/>
    </row>
    <row r="52" spans="1:26" s="8" customFormat="1" ht="30" x14ac:dyDescent="0.25">
      <c r="A52" s="14">
        <v>203</v>
      </c>
      <c r="B52" s="15" t="s">
        <v>37</v>
      </c>
      <c r="C52" s="25">
        <v>1926</v>
      </c>
      <c r="D52" s="43">
        <f t="shared" si="2"/>
        <v>90</v>
      </c>
      <c r="E52" s="31" t="s">
        <v>14</v>
      </c>
      <c r="F52" s="39" t="s">
        <v>217</v>
      </c>
      <c r="G52" s="39" t="s">
        <v>111</v>
      </c>
      <c r="H52" s="39" t="s">
        <v>222</v>
      </c>
      <c r="I52" s="39" t="s">
        <v>220</v>
      </c>
      <c r="J52" s="39" t="s">
        <v>63</v>
      </c>
      <c r="K52" s="45" t="s">
        <v>138</v>
      </c>
      <c r="L52" s="39" t="s">
        <v>196</v>
      </c>
      <c r="M52" s="39" t="s">
        <v>68</v>
      </c>
      <c r="N52" s="39" t="s">
        <v>221</v>
      </c>
      <c r="O52" s="70">
        <v>39264</v>
      </c>
      <c r="P52" s="50">
        <f>2016-2007</f>
        <v>9</v>
      </c>
      <c r="Q52" s="50" t="s">
        <v>69</v>
      </c>
      <c r="R52" s="39"/>
      <c r="S52" s="50">
        <f>2016-2007</f>
        <v>9</v>
      </c>
      <c r="T52" s="93" t="s">
        <v>246</v>
      </c>
      <c r="U52" s="50">
        <f t="shared" ref="U52:U54" si="17">2021-2007</f>
        <v>14</v>
      </c>
      <c r="V52" s="97"/>
      <c r="W52" s="50">
        <f t="shared" ref="W52:W54" si="18">2026-2007</f>
        <v>19</v>
      </c>
      <c r="X52" s="98"/>
      <c r="Y52" s="50">
        <f t="shared" ref="Y52:Y54" si="19">2031-2007</f>
        <v>24</v>
      </c>
      <c r="Z52" s="101"/>
    </row>
    <row r="53" spans="1:26" s="47" customFormat="1" ht="30" x14ac:dyDescent="0.25">
      <c r="A53" s="60">
        <v>203</v>
      </c>
      <c r="B53" s="61" t="s">
        <v>37</v>
      </c>
      <c r="C53" s="55">
        <v>1926</v>
      </c>
      <c r="D53" s="43">
        <f t="shared" si="2"/>
        <v>90</v>
      </c>
      <c r="E53" s="82" t="s">
        <v>14</v>
      </c>
      <c r="F53" s="45" t="s">
        <v>223</v>
      </c>
      <c r="G53" s="45" t="s">
        <v>112</v>
      </c>
      <c r="H53" s="46" t="s">
        <v>224</v>
      </c>
      <c r="I53" s="45" t="s">
        <v>72</v>
      </c>
      <c r="J53" s="45" t="s">
        <v>63</v>
      </c>
      <c r="K53" s="45" t="s">
        <v>138</v>
      </c>
      <c r="L53" s="45" t="s">
        <v>183</v>
      </c>
      <c r="M53" s="45" t="s">
        <v>68</v>
      </c>
      <c r="N53" s="45" t="s">
        <v>147</v>
      </c>
      <c r="O53" s="57">
        <v>39264</v>
      </c>
      <c r="P53" s="51">
        <f>2016-2007</f>
        <v>9</v>
      </c>
      <c r="Q53" s="51" t="s">
        <v>69</v>
      </c>
      <c r="R53" s="45"/>
      <c r="S53" s="51">
        <f>2016-2007</f>
        <v>9</v>
      </c>
      <c r="T53" s="93" t="s">
        <v>246</v>
      </c>
      <c r="U53" s="50">
        <f t="shared" si="17"/>
        <v>14</v>
      </c>
      <c r="V53" s="97"/>
      <c r="W53" s="50">
        <f t="shared" si="18"/>
        <v>19</v>
      </c>
      <c r="X53" s="98"/>
      <c r="Y53" s="50">
        <f t="shared" si="19"/>
        <v>24</v>
      </c>
      <c r="Z53" s="100"/>
    </row>
    <row r="54" spans="1:26" s="47" customFormat="1" ht="45" x14ac:dyDescent="0.25">
      <c r="A54" s="60">
        <v>203</v>
      </c>
      <c r="B54" s="61" t="s">
        <v>37</v>
      </c>
      <c r="C54" s="55">
        <v>1926</v>
      </c>
      <c r="D54" s="43">
        <f t="shared" si="2"/>
        <v>90</v>
      </c>
      <c r="E54" s="82" t="s">
        <v>14</v>
      </c>
      <c r="F54" s="45" t="s">
        <v>225</v>
      </c>
      <c r="G54" s="46" t="s">
        <v>226</v>
      </c>
      <c r="H54" s="45" t="s">
        <v>227</v>
      </c>
      <c r="I54" s="45" t="s">
        <v>228</v>
      </c>
      <c r="J54" s="45" t="s">
        <v>231</v>
      </c>
      <c r="K54" s="45" t="s">
        <v>138</v>
      </c>
      <c r="L54" s="45" t="s">
        <v>229</v>
      </c>
      <c r="M54" s="45" t="s">
        <v>68</v>
      </c>
      <c r="N54" s="46" t="s">
        <v>230</v>
      </c>
      <c r="O54" s="57">
        <v>39083</v>
      </c>
      <c r="P54" s="51">
        <f>2016-2007</f>
        <v>9</v>
      </c>
      <c r="Q54" s="51" t="s">
        <v>69</v>
      </c>
      <c r="R54" s="45"/>
      <c r="S54" s="51">
        <f>2016-2007</f>
        <v>9</v>
      </c>
      <c r="T54" s="93" t="s">
        <v>246</v>
      </c>
      <c r="U54" s="50">
        <f t="shared" si="17"/>
        <v>14</v>
      </c>
      <c r="V54" s="97"/>
      <c r="W54" s="50">
        <f t="shared" si="18"/>
        <v>19</v>
      </c>
      <c r="X54" s="98"/>
      <c r="Y54" s="50">
        <f t="shared" si="19"/>
        <v>24</v>
      </c>
      <c r="Z54" s="100"/>
    </row>
    <row r="55" spans="1:26" s="47" customFormat="1" ht="45" x14ac:dyDescent="0.25">
      <c r="A55" s="60">
        <v>203</v>
      </c>
      <c r="B55" s="61" t="s">
        <v>37</v>
      </c>
      <c r="C55" s="55">
        <v>1926</v>
      </c>
      <c r="D55" s="43">
        <f t="shared" si="2"/>
        <v>90</v>
      </c>
      <c r="E55" s="82" t="s">
        <v>14</v>
      </c>
      <c r="F55" s="45" t="s">
        <v>232</v>
      </c>
      <c r="G55" s="46" t="s">
        <v>226</v>
      </c>
      <c r="H55" s="45" t="s">
        <v>233</v>
      </c>
      <c r="I55" s="45" t="s">
        <v>228</v>
      </c>
      <c r="J55" s="45" t="s">
        <v>231</v>
      </c>
      <c r="K55" s="45" t="s">
        <v>138</v>
      </c>
      <c r="L55" s="45" t="s">
        <v>234</v>
      </c>
      <c r="M55" s="45" t="s">
        <v>68</v>
      </c>
      <c r="N55" s="46" t="s">
        <v>230</v>
      </c>
      <c r="O55" s="57">
        <v>38718</v>
      </c>
      <c r="P55" s="51">
        <f>2016-2006</f>
        <v>10</v>
      </c>
      <c r="Q55" s="51" t="s">
        <v>69</v>
      </c>
      <c r="R55" s="45"/>
      <c r="S55" s="51">
        <f>2016-2006</f>
        <v>10</v>
      </c>
      <c r="T55" s="92" t="s">
        <v>244</v>
      </c>
      <c r="U55" s="51">
        <f>2021-2006</f>
        <v>15</v>
      </c>
      <c r="V55" s="91"/>
      <c r="W55" s="51">
        <f>2026-2006</f>
        <v>20</v>
      </c>
      <c r="X55" s="91"/>
      <c r="Y55" s="51">
        <f>2031-2006</f>
        <v>25</v>
      </c>
      <c r="Z55" s="100"/>
    </row>
    <row r="56" spans="1:26" s="47" customFormat="1" ht="45" x14ac:dyDescent="0.25">
      <c r="A56" s="60">
        <v>203</v>
      </c>
      <c r="B56" s="61" t="s">
        <v>37</v>
      </c>
      <c r="C56" s="55">
        <v>1926</v>
      </c>
      <c r="D56" s="43">
        <f t="shared" si="2"/>
        <v>90</v>
      </c>
      <c r="E56" s="82" t="s">
        <v>14</v>
      </c>
      <c r="F56" s="45" t="s">
        <v>235</v>
      </c>
      <c r="G56" s="46" t="s">
        <v>226</v>
      </c>
      <c r="H56" s="45" t="s">
        <v>233</v>
      </c>
      <c r="I56" s="45" t="s">
        <v>228</v>
      </c>
      <c r="J56" s="45" t="s">
        <v>231</v>
      </c>
      <c r="K56" s="45" t="s">
        <v>138</v>
      </c>
      <c r="L56" s="45" t="s">
        <v>234</v>
      </c>
      <c r="M56" s="45" t="s">
        <v>68</v>
      </c>
      <c r="N56" s="46" t="s">
        <v>230</v>
      </c>
      <c r="O56" s="57">
        <v>39083</v>
      </c>
      <c r="P56" s="51">
        <f>2016-2007</f>
        <v>9</v>
      </c>
      <c r="Q56" s="51" t="s">
        <v>69</v>
      </c>
      <c r="R56" s="45"/>
      <c r="S56" s="51">
        <f>2016-2007</f>
        <v>9</v>
      </c>
      <c r="T56" s="93" t="s">
        <v>246</v>
      </c>
      <c r="U56" s="51">
        <f>2021-2007</f>
        <v>14</v>
      </c>
      <c r="V56" s="92"/>
      <c r="W56" s="51">
        <f>2026-2007</f>
        <v>19</v>
      </c>
      <c r="X56" s="91"/>
      <c r="Y56" s="51">
        <f>2031-2007</f>
        <v>24</v>
      </c>
      <c r="Z56" s="100"/>
    </row>
    <row r="57" spans="1:26" s="8" customFormat="1" x14ac:dyDescent="0.25">
      <c r="A57" s="14">
        <v>217</v>
      </c>
      <c r="B57" s="81" t="s">
        <v>44</v>
      </c>
      <c r="C57" s="25">
        <v>1969</v>
      </c>
      <c r="D57" s="43">
        <f t="shared" si="2"/>
        <v>47</v>
      </c>
      <c r="E57" s="31" t="s">
        <v>14</v>
      </c>
      <c r="F57" s="39"/>
      <c r="G57" s="39"/>
      <c r="H57" s="39"/>
      <c r="I57" s="39"/>
      <c r="J57" s="39"/>
      <c r="K57" s="45"/>
      <c r="L57" s="39"/>
      <c r="M57" s="39"/>
      <c r="N57" s="39"/>
      <c r="O57" s="50"/>
      <c r="P57" s="50"/>
      <c r="Q57" s="50"/>
      <c r="R57" s="39"/>
      <c r="S57" s="50"/>
      <c r="T57" s="50"/>
      <c r="U57" s="50"/>
      <c r="V57" s="50"/>
      <c r="W57" s="50"/>
      <c r="X57" s="50"/>
      <c r="Y57" s="50"/>
    </row>
    <row r="58" spans="1:26" s="8" customFormat="1" x14ac:dyDescent="0.25">
      <c r="A58" s="11">
        <v>498</v>
      </c>
      <c r="B58" s="12" t="s">
        <v>16</v>
      </c>
      <c r="C58" s="25">
        <v>1977</v>
      </c>
      <c r="D58" s="43">
        <f t="shared" si="2"/>
        <v>39</v>
      </c>
      <c r="E58" s="38" t="s">
        <v>17</v>
      </c>
      <c r="F58" s="39"/>
      <c r="G58" s="39"/>
      <c r="H58" s="39"/>
      <c r="I58" s="39"/>
      <c r="J58" s="39"/>
      <c r="K58" s="45"/>
      <c r="L58" s="39"/>
      <c r="M58" s="39"/>
      <c r="N58" s="39"/>
      <c r="O58" s="50"/>
      <c r="P58" s="50"/>
      <c r="Q58" s="50"/>
      <c r="R58" s="39"/>
      <c r="S58" s="50"/>
      <c r="T58" s="50"/>
      <c r="U58" s="50"/>
      <c r="V58" s="50"/>
      <c r="W58" s="50"/>
      <c r="X58" s="50"/>
      <c r="Y58" s="50"/>
    </row>
    <row r="59" spans="1:26" s="8" customFormat="1" x14ac:dyDescent="0.25">
      <c r="A59" s="14">
        <v>501</v>
      </c>
      <c r="B59" s="15" t="s">
        <v>22</v>
      </c>
      <c r="C59" s="25">
        <v>1996</v>
      </c>
      <c r="D59" s="43">
        <f t="shared" si="2"/>
        <v>20</v>
      </c>
      <c r="E59" s="31" t="s">
        <v>14</v>
      </c>
      <c r="F59" s="39"/>
      <c r="G59" s="39"/>
      <c r="H59" s="39"/>
      <c r="I59" s="39"/>
      <c r="J59" s="39"/>
      <c r="K59" s="45"/>
      <c r="L59" s="39"/>
      <c r="M59" s="39"/>
      <c r="N59" s="39"/>
      <c r="O59" s="50"/>
      <c r="P59" s="50"/>
      <c r="Q59" s="50"/>
      <c r="R59" s="39"/>
      <c r="S59" s="50"/>
      <c r="T59" s="50"/>
      <c r="U59" s="50"/>
      <c r="V59" s="50"/>
      <c r="W59" s="50"/>
      <c r="X59" s="50"/>
      <c r="Y59" s="50"/>
    </row>
    <row r="60" spans="1:26" s="8" customFormat="1" x14ac:dyDescent="0.25">
      <c r="A60" s="14">
        <v>503</v>
      </c>
      <c r="B60" s="15" t="s">
        <v>48</v>
      </c>
      <c r="C60" s="25">
        <v>1939</v>
      </c>
      <c r="D60" s="43">
        <f t="shared" si="2"/>
        <v>77</v>
      </c>
      <c r="E60" s="26" t="s">
        <v>15</v>
      </c>
      <c r="F60" s="39"/>
      <c r="G60" s="39"/>
      <c r="H60" s="39"/>
      <c r="I60" s="39"/>
      <c r="J60" s="39"/>
      <c r="K60" s="45"/>
      <c r="L60" s="39"/>
      <c r="M60" s="39"/>
      <c r="N60" s="39"/>
      <c r="O60" s="50"/>
      <c r="P60" s="50"/>
      <c r="Q60" s="50"/>
      <c r="R60" s="39"/>
      <c r="S60" s="50"/>
      <c r="T60" s="50"/>
      <c r="U60" s="50"/>
      <c r="V60" s="50"/>
      <c r="W60" s="50"/>
      <c r="X60" s="50"/>
      <c r="Y60" s="50"/>
    </row>
    <row r="61" spans="1:26" s="8" customFormat="1" x14ac:dyDescent="0.25">
      <c r="A61" s="14">
        <v>525</v>
      </c>
      <c r="B61" s="15" t="s">
        <v>42</v>
      </c>
      <c r="C61" s="25">
        <v>1982</v>
      </c>
      <c r="D61" s="43">
        <f t="shared" si="2"/>
        <v>34</v>
      </c>
      <c r="E61" s="34" t="s">
        <v>12</v>
      </c>
      <c r="F61" s="39"/>
      <c r="G61" s="39"/>
      <c r="H61" s="39"/>
      <c r="I61" s="39"/>
      <c r="J61" s="39"/>
      <c r="K61" s="45"/>
      <c r="L61" s="39"/>
      <c r="M61" s="39"/>
      <c r="N61" s="39"/>
      <c r="O61" s="50"/>
      <c r="P61" s="50"/>
      <c r="Q61" s="50"/>
      <c r="R61" s="39"/>
      <c r="S61" s="50"/>
      <c r="T61" s="50"/>
      <c r="U61" s="50"/>
      <c r="V61" s="50"/>
      <c r="W61" s="50"/>
      <c r="X61" s="50"/>
      <c r="Y61" s="50"/>
    </row>
    <row r="62" spans="1:26" s="8" customFormat="1" x14ac:dyDescent="0.25">
      <c r="A62" s="14">
        <v>527</v>
      </c>
      <c r="B62" s="15" t="s">
        <v>18</v>
      </c>
      <c r="C62" s="25">
        <v>1963</v>
      </c>
      <c r="D62" s="43">
        <f t="shared" si="2"/>
        <v>53</v>
      </c>
      <c r="E62" s="31" t="s">
        <v>14</v>
      </c>
      <c r="F62" s="39"/>
      <c r="G62" s="39"/>
      <c r="H62" s="39"/>
      <c r="I62" s="39"/>
      <c r="J62" s="39"/>
      <c r="K62" s="45"/>
      <c r="L62" s="39"/>
      <c r="M62" s="39"/>
      <c r="N62" s="39"/>
      <c r="O62" s="50"/>
      <c r="P62" s="50"/>
      <c r="Q62" s="50"/>
      <c r="R62" s="39"/>
      <c r="S62" s="50"/>
      <c r="T62" s="50"/>
      <c r="U62" s="50"/>
      <c r="V62" s="50"/>
      <c r="W62" s="50"/>
      <c r="X62" s="50"/>
      <c r="Y62" s="50"/>
    </row>
    <row r="63" spans="1:26" s="8" customFormat="1" x14ac:dyDescent="0.25">
      <c r="A63" s="11">
        <v>536</v>
      </c>
      <c r="B63" s="12" t="s">
        <v>34</v>
      </c>
      <c r="C63" s="25">
        <v>2008</v>
      </c>
      <c r="D63" s="43">
        <f t="shared" si="2"/>
        <v>8</v>
      </c>
      <c r="E63" s="32" t="s">
        <v>17</v>
      </c>
      <c r="F63" s="39"/>
      <c r="G63" s="39"/>
      <c r="H63" s="39"/>
      <c r="I63" s="39"/>
      <c r="J63" s="39"/>
      <c r="K63" s="45"/>
      <c r="L63" s="39"/>
      <c r="M63" s="39"/>
      <c r="N63" s="39"/>
      <c r="O63" s="50"/>
      <c r="P63" s="50"/>
      <c r="Q63" s="50"/>
      <c r="R63" s="39"/>
      <c r="S63" s="50"/>
      <c r="T63" s="50"/>
      <c r="U63" s="50"/>
      <c r="V63" s="50"/>
      <c r="W63" s="50"/>
      <c r="X63" s="50"/>
      <c r="Y63" s="50"/>
    </row>
    <row r="64" spans="1:26" s="8" customFormat="1" x14ac:dyDescent="0.25">
      <c r="A64" s="16">
        <v>556</v>
      </c>
      <c r="B64" s="19" t="s">
        <v>49</v>
      </c>
      <c r="C64" s="25">
        <v>1975</v>
      </c>
      <c r="D64" s="43">
        <f t="shared" si="2"/>
        <v>41</v>
      </c>
      <c r="E64" s="34" t="s">
        <v>12</v>
      </c>
      <c r="F64" s="39"/>
      <c r="G64" s="39"/>
      <c r="H64" s="39"/>
      <c r="I64" s="39"/>
      <c r="J64" s="39"/>
      <c r="K64" s="45"/>
      <c r="L64" s="39"/>
      <c r="M64" s="39"/>
      <c r="N64" s="39"/>
      <c r="O64" s="50"/>
      <c r="P64" s="50"/>
      <c r="Q64" s="50"/>
      <c r="R64" s="39"/>
      <c r="S64" s="50"/>
      <c r="T64" s="50"/>
      <c r="U64" s="50"/>
      <c r="V64" s="50"/>
      <c r="W64" s="50"/>
      <c r="X64" s="50"/>
      <c r="Y64" s="50"/>
    </row>
    <row r="65" spans="1:25" s="8" customFormat="1" x14ac:dyDescent="0.25">
      <c r="A65" s="14">
        <v>591</v>
      </c>
      <c r="B65" s="15" t="s">
        <v>36</v>
      </c>
      <c r="C65" s="25">
        <v>1979</v>
      </c>
      <c r="D65" s="43">
        <f t="shared" si="2"/>
        <v>37</v>
      </c>
      <c r="E65" s="34" t="s">
        <v>12</v>
      </c>
      <c r="F65" s="39"/>
      <c r="G65" s="39"/>
      <c r="H65" s="39"/>
      <c r="I65" s="39"/>
      <c r="J65" s="39"/>
      <c r="K65" s="45"/>
      <c r="L65" s="39"/>
      <c r="M65" s="39"/>
      <c r="N65" s="39"/>
      <c r="O65" s="50"/>
      <c r="P65" s="50"/>
      <c r="Q65" s="50"/>
      <c r="R65" s="39"/>
      <c r="S65" s="50"/>
      <c r="T65" s="50"/>
      <c r="U65" s="50"/>
      <c r="V65" s="50"/>
      <c r="W65" s="50"/>
      <c r="X65" s="50"/>
      <c r="Y65" s="50"/>
    </row>
    <row r="66" spans="1:25" s="8" customFormat="1" x14ac:dyDescent="0.25">
      <c r="A66" s="11">
        <v>595</v>
      </c>
      <c r="B66" s="21" t="s">
        <v>33</v>
      </c>
      <c r="C66" s="25">
        <v>2003</v>
      </c>
      <c r="D66" s="43">
        <f t="shared" si="2"/>
        <v>13</v>
      </c>
      <c r="E66" s="32" t="s">
        <v>17</v>
      </c>
      <c r="F66" s="39"/>
      <c r="G66" s="39"/>
      <c r="H66" s="39"/>
      <c r="I66" s="39"/>
      <c r="J66" s="39"/>
      <c r="K66" s="45"/>
      <c r="L66" s="39"/>
      <c r="M66" s="39"/>
      <c r="N66" s="39"/>
      <c r="O66" s="50"/>
      <c r="P66" s="50"/>
      <c r="Q66" s="50"/>
      <c r="R66" s="39"/>
      <c r="S66" s="50"/>
      <c r="T66" s="50"/>
      <c r="U66" s="50"/>
      <c r="V66" s="50"/>
      <c r="W66" s="50"/>
      <c r="X66" s="50"/>
      <c r="Y66" s="50"/>
    </row>
    <row r="67" spans="1:25" s="8" customFormat="1" x14ac:dyDescent="0.25">
      <c r="A67" s="11">
        <v>613</v>
      </c>
      <c r="B67" s="12" t="s">
        <v>30</v>
      </c>
      <c r="C67" s="25">
        <v>1978</v>
      </c>
      <c r="D67" s="43">
        <f t="shared" si="2"/>
        <v>38</v>
      </c>
      <c r="E67" s="32" t="s">
        <v>17</v>
      </c>
      <c r="F67" s="39"/>
      <c r="G67" s="39"/>
      <c r="H67" s="39"/>
      <c r="I67" s="39"/>
      <c r="J67" s="39"/>
      <c r="K67" s="45"/>
      <c r="L67" s="39"/>
      <c r="M67" s="39"/>
      <c r="N67" s="39"/>
      <c r="O67" s="50"/>
      <c r="P67" s="50"/>
      <c r="Q67" s="50"/>
      <c r="R67" s="39"/>
      <c r="S67" s="50"/>
      <c r="T67" s="50"/>
      <c r="U67" s="50"/>
      <c r="V67" s="50"/>
      <c r="W67" s="50"/>
      <c r="X67" s="50"/>
      <c r="Y67" s="50"/>
    </row>
    <row r="68" spans="1:25" s="8" customFormat="1" x14ac:dyDescent="0.25">
      <c r="A68" s="14">
        <v>992</v>
      </c>
      <c r="B68" s="15" t="s">
        <v>43</v>
      </c>
      <c r="C68" s="25">
        <v>1930</v>
      </c>
      <c r="D68" s="43">
        <f t="shared" si="2"/>
        <v>86</v>
      </c>
      <c r="E68" s="37" t="s">
        <v>11</v>
      </c>
      <c r="F68" s="39"/>
      <c r="G68" s="39"/>
      <c r="H68" s="39"/>
      <c r="I68" s="39"/>
      <c r="J68" s="39"/>
      <c r="K68" s="45"/>
      <c r="L68" s="39"/>
      <c r="M68" s="39"/>
      <c r="N68" s="39"/>
      <c r="O68" s="50"/>
      <c r="P68" s="50"/>
      <c r="Q68" s="50"/>
      <c r="R68" s="39"/>
      <c r="S68" s="50"/>
      <c r="T68" s="50"/>
      <c r="U68" s="50"/>
      <c r="V68" s="50"/>
      <c r="W68" s="50"/>
      <c r="X68" s="50"/>
      <c r="Y68" s="50"/>
    </row>
    <row r="69" spans="1:25" s="8" customFormat="1" x14ac:dyDescent="0.25">
      <c r="A69" s="22"/>
      <c r="B69" s="7"/>
      <c r="C69" s="9"/>
      <c r="D69" s="84"/>
      <c r="E69" s="85"/>
      <c r="F69" s="86"/>
      <c r="G69" s="86"/>
      <c r="H69" s="86"/>
      <c r="I69" s="86"/>
      <c r="J69" s="86"/>
      <c r="K69" s="87"/>
      <c r="L69" s="86"/>
      <c r="M69" s="86"/>
      <c r="N69" s="86"/>
      <c r="O69" s="88"/>
      <c r="P69" s="88"/>
      <c r="Q69" s="88"/>
      <c r="R69" s="86"/>
      <c r="S69" s="88"/>
      <c r="T69" s="88"/>
      <c r="U69" s="88"/>
      <c r="V69" s="88"/>
      <c r="W69" s="88"/>
      <c r="X69" s="88"/>
      <c r="Y69" s="88"/>
    </row>
    <row r="70" spans="1:25" s="8" customFormat="1" x14ac:dyDescent="0.25">
      <c r="A70" s="110" t="s">
        <v>241</v>
      </c>
      <c r="B70" s="110"/>
      <c r="C70" s="9"/>
      <c r="D70" s="9"/>
      <c r="E70" s="9"/>
      <c r="K70" s="47"/>
      <c r="O70" s="52"/>
      <c r="P70" s="52"/>
      <c r="Q70" s="52"/>
      <c r="S70" s="52"/>
      <c r="T70" s="52"/>
    </row>
    <row r="71" spans="1:25" s="8" customFormat="1" x14ac:dyDescent="0.25">
      <c r="A71" s="107" t="s">
        <v>239</v>
      </c>
      <c r="B71" s="108"/>
      <c r="C71" s="9"/>
      <c r="D71" s="9"/>
      <c r="E71" s="9"/>
      <c r="K71" s="47"/>
      <c r="O71" s="52"/>
      <c r="P71" s="52"/>
      <c r="Q71" s="52"/>
      <c r="S71" s="52"/>
      <c r="T71" s="52"/>
    </row>
    <row r="72" spans="1:25" s="8" customFormat="1" x14ac:dyDescent="0.25">
      <c r="A72" s="108"/>
      <c r="B72" s="108"/>
      <c r="C72" s="9"/>
      <c r="D72" s="9"/>
      <c r="E72" s="9"/>
      <c r="K72" s="47"/>
      <c r="O72" s="52"/>
      <c r="P72" s="52"/>
      <c r="Q72" s="52"/>
      <c r="S72" s="52"/>
      <c r="T72" s="52"/>
    </row>
    <row r="73" spans="1:25" x14ac:dyDescent="0.25">
      <c r="A73" s="108"/>
      <c r="B73" s="108"/>
    </row>
    <row r="74" spans="1:25" x14ac:dyDescent="0.25">
      <c r="A74" s="108"/>
      <c r="B74" s="108"/>
    </row>
    <row r="75" spans="1:25" x14ac:dyDescent="0.25">
      <c r="A75" s="108"/>
      <c r="B75" s="108"/>
    </row>
    <row r="76" spans="1:25" x14ac:dyDescent="0.25">
      <c r="A76" s="108"/>
      <c r="B76" s="108"/>
    </row>
    <row r="77" spans="1:25" x14ac:dyDescent="0.25">
      <c r="A77" s="108"/>
      <c r="B77" s="108"/>
    </row>
    <row r="78" spans="1:25" x14ac:dyDescent="0.25">
      <c r="A78" s="108"/>
      <c r="B78" s="108"/>
    </row>
    <row r="79" spans="1:25" x14ac:dyDescent="0.25">
      <c r="A79" s="108"/>
      <c r="B79" s="108"/>
    </row>
    <row r="80" spans="1:25" x14ac:dyDescent="0.25">
      <c r="A80" s="108"/>
      <c r="B80" s="108"/>
    </row>
    <row r="82" spans="1:2" ht="15" customHeight="1" x14ac:dyDescent="0.25">
      <c r="A82" s="109" t="s">
        <v>240</v>
      </c>
      <c r="B82" s="109"/>
    </row>
    <row r="83" spans="1:2" x14ac:dyDescent="0.25">
      <c r="A83" s="109"/>
      <c r="B83" s="109"/>
    </row>
    <row r="84" spans="1:2" x14ac:dyDescent="0.25">
      <c r="A84" s="109"/>
      <c r="B84" s="109"/>
    </row>
  </sheetData>
  <mergeCells count="3">
    <mergeCell ref="A71:B80"/>
    <mergeCell ref="A82:B84"/>
    <mergeCell ref="A70:B70"/>
  </mergeCells>
  <printOptions horizontalCentered="1"/>
  <pageMargins left="0.25" right="0.25" top="0.75" bottom="0.75" header="0.3" footer="0.3"/>
  <pageSetup paperSize="9" fitToWidth="0" fitToHeight="0" orientation="portrait" useFirstPageNumber="1" r:id="rId1"/>
  <headerFooter>
    <oddHeader>&amp;C&amp;"Arial,Bold"&amp;14Air Cooled RTU Assessment</oddHeader>
    <oddFooter>&amp;L&amp;D&amp;CPage &amp;P&amp;R&amp;Z&amp;F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RTU condition Data</vt:lpstr>
      <vt:lpstr>RTU Assesment</vt:lpstr>
      <vt:lpstr>'RTU Assesment'!Print_Area</vt:lpstr>
      <vt:lpstr>'RTU condition Data'!Print_Area</vt:lpstr>
      <vt:lpstr>'RTU Assesment'!Print_Titles</vt:lpstr>
      <vt:lpstr>'RTU condition Data'!Print_Titles</vt:lpstr>
    </vt:vector>
  </TitlesOfParts>
  <Company>WSU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Vern E. Laney</dc:creator>
  <cp:lastModifiedBy>Upali Tharanga Deshapriya Karunachcharige</cp:lastModifiedBy>
  <cp:lastPrinted>2016-07-26T16:51:01Z</cp:lastPrinted>
  <dcterms:created xsi:type="dcterms:W3CDTF">2010-10-14T17:08:12Z</dcterms:created>
  <dcterms:modified xsi:type="dcterms:W3CDTF">2016-09-23T21:29:26Z</dcterms:modified>
</cp:coreProperties>
</file>