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ml.chartshapes+xml"/>
  <Override PartName="/xl/charts/chart18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9600" windowHeight="12816" tabRatio="588" activeTab="4"/>
  </bookViews>
  <sheets>
    <sheet name="Curb Appeal" sheetId="5" r:id="rId1"/>
    <sheet name=" Survey" sheetId="4" r:id="rId2"/>
    <sheet name="F.O. Backlog" sheetId="1" r:id="rId3"/>
    <sheet name="F.O. Work Orders" sheetId="2" r:id="rId4"/>
    <sheet name="Utilities" sheetId="3" r:id="rId5"/>
    <sheet name="Business Services" sheetId="6" r:id="rId6"/>
    <sheet name="D&amp;CS" sheetId="9" r:id="rId7"/>
  </sheets>
  <externalReferences>
    <externalReference r:id="rId8"/>
    <externalReference r:id="rId9"/>
  </externalReferences>
  <definedNames>
    <definedName name="_xlnm.Print_Area" localSheetId="1">' Survey'!$P$19</definedName>
    <definedName name="_xlnm.Print_Area" localSheetId="6">'D&amp;CS'!$A$1:$N$24</definedName>
    <definedName name="_xlnm.Print_Area" localSheetId="3">'F.O. Work Orders'!$A$1:$P$130</definedName>
    <definedName name="_xlnm.Print_Area" localSheetId="4">Utilities!$A$1:$L$21</definedName>
  </definedNames>
  <calcPr calcId="145621"/>
</workbook>
</file>

<file path=xl/calcChain.xml><?xml version="1.0" encoding="utf-8"?>
<calcChain xmlns="http://schemas.openxmlformats.org/spreadsheetml/2006/main">
  <c r="B35" i="6" l="1"/>
  <c r="B33" i="6"/>
  <c r="D35" i="6"/>
  <c r="D33" i="6"/>
  <c r="D34" i="6"/>
  <c r="B34" i="6"/>
  <c r="E35" i="6"/>
  <c r="B7" i="6" l="1"/>
  <c r="F7" i="6"/>
  <c r="E7" i="6"/>
  <c r="B6" i="6" l="1"/>
  <c r="B4" i="6"/>
  <c r="B5" i="6"/>
  <c r="F6" i="6"/>
  <c r="E6" i="6"/>
  <c r="D16" i="6"/>
  <c r="D15" i="6"/>
  <c r="D14" i="6"/>
  <c r="D13" i="6"/>
  <c r="D12" i="6"/>
  <c r="D11" i="6"/>
  <c r="D10" i="6"/>
  <c r="D9" i="6"/>
  <c r="D8" i="6"/>
  <c r="D7" i="6"/>
  <c r="D6" i="6"/>
  <c r="D4" i="6"/>
  <c r="D5" i="6"/>
  <c r="F4" i="6"/>
  <c r="E33" i="6"/>
  <c r="E25" i="1" l="1"/>
  <c r="E26" i="1"/>
  <c r="E27" i="1"/>
  <c r="E28" i="1"/>
  <c r="E29" i="1"/>
  <c r="E30" i="1"/>
  <c r="E31" i="1"/>
  <c r="E32" i="1"/>
  <c r="E33" i="1"/>
  <c r="E34" i="1"/>
  <c r="E35" i="1"/>
  <c r="E36" i="1"/>
  <c r="D6" i="3"/>
  <c r="D7" i="3"/>
  <c r="D19" i="3" s="1"/>
  <c r="D8" i="3"/>
  <c r="D9" i="3"/>
  <c r="D10" i="3"/>
  <c r="D11" i="3"/>
  <c r="D12" i="3"/>
  <c r="D13" i="3"/>
  <c r="E13" i="3" s="1"/>
  <c r="H13" i="3" s="1"/>
  <c r="D14" i="3"/>
  <c r="D15" i="3"/>
  <c r="E15" i="3" s="1"/>
  <c r="H15" i="3" s="1"/>
  <c r="D16" i="3"/>
  <c r="D17" i="3"/>
  <c r="F6" i="3"/>
  <c r="K6" i="3"/>
  <c r="J12" i="3"/>
  <c r="J13" i="3"/>
  <c r="J14" i="3"/>
  <c r="J15" i="3"/>
  <c r="J16" i="3"/>
  <c r="J17" i="3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D26" i="3"/>
  <c r="E103" i="1"/>
  <c r="E102" i="1"/>
  <c r="E101" i="1"/>
  <c r="E100" i="1"/>
  <c r="E99" i="1"/>
  <c r="E98" i="1"/>
  <c r="E97" i="1"/>
  <c r="E96" i="1"/>
  <c r="E95" i="1"/>
  <c r="E94" i="1"/>
  <c r="E93" i="1"/>
  <c r="E92" i="1"/>
  <c r="E82" i="1"/>
  <c r="E81" i="1"/>
  <c r="E80" i="1"/>
  <c r="E79" i="1"/>
  <c r="E78" i="1"/>
  <c r="E77" i="1"/>
  <c r="E76" i="1"/>
  <c r="E75" i="1"/>
  <c r="E74" i="1"/>
  <c r="E73" i="1"/>
  <c r="E72" i="1"/>
  <c r="E71" i="1"/>
  <c r="E58" i="1"/>
  <c r="E57" i="1"/>
  <c r="E56" i="1"/>
  <c r="E55" i="1"/>
  <c r="E54" i="1"/>
  <c r="E53" i="1"/>
  <c r="E52" i="1"/>
  <c r="E51" i="1"/>
  <c r="E50" i="1"/>
  <c r="E49" i="1"/>
  <c r="E48" i="1"/>
  <c r="E47" i="1"/>
  <c r="E15" i="1"/>
  <c r="E14" i="1"/>
  <c r="E13" i="1"/>
  <c r="E12" i="1"/>
  <c r="E11" i="1"/>
  <c r="E10" i="1"/>
  <c r="E9" i="1"/>
  <c r="E8" i="1"/>
  <c r="E7" i="1"/>
  <c r="E6" i="1"/>
  <c r="E5" i="1"/>
  <c r="E4" i="1"/>
  <c r="E16" i="3" l="1"/>
  <c r="H16" i="3" s="1"/>
  <c r="E11" i="3"/>
  <c r="H11" i="3" s="1"/>
  <c r="E10" i="3"/>
  <c r="H10" i="3" s="1"/>
  <c r="E9" i="3"/>
  <c r="H9" i="3" s="1"/>
  <c r="E17" i="3"/>
  <c r="H17" i="3" s="1"/>
  <c r="E6" i="3"/>
  <c r="E8" i="3"/>
  <c r="H8" i="3" s="1"/>
  <c r="D23" i="3"/>
  <c r="D27" i="3" s="1"/>
  <c r="E14" i="3"/>
  <c r="H14" i="3" s="1"/>
  <c r="E12" i="3"/>
  <c r="H12" i="3" s="1"/>
  <c r="E7" i="3"/>
  <c r="H7" i="3" s="1"/>
  <c r="K7" i="3"/>
  <c r="K8" i="3" s="1"/>
  <c r="E19" i="3" l="1"/>
  <c r="H6" i="3"/>
  <c r="K9" i="3"/>
  <c r="I6" i="3" l="1"/>
  <c r="H19" i="3"/>
  <c r="K10" i="3"/>
  <c r="L6" i="3" l="1"/>
  <c r="I7" i="3"/>
  <c r="K11" i="3"/>
  <c r="K12" i="3" s="1"/>
  <c r="K13" i="3" s="1"/>
  <c r="K14" i="3" s="1"/>
  <c r="K15" i="3" s="1"/>
  <c r="K16" i="3" s="1"/>
  <c r="K17" i="3" s="1"/>
  <c r="I8" i="3" l="1"/>
  <c r="L7" i="3"/>
  <c r="I9" i="3" l="1"/>
  <c r="L8" i="3"/>
  <c r="I10" i="3" l="1"/>
  <c r="L9" i="3"/>
  <c r="I11" i="3" l="1"/>
  <c r="I12" i="3" s="1"/>
  <c r="I13" i="3" s="1"/>
  <c r="I14" i="3" s="1"/>
  <c r="I15" i="3" s="1"/>
  <c r="I16" i="3" s="1"/>
  <c r="I17" i="3" s="1"/>
  <c r="L10" i="3"/>
</calcChain>
</file>

<file path=xl/sharedStrings.xml><?xml version="1.0" encoding="utf-8"?>
<sst xmlns="http://schemas.openxmlformats.org/spreadsheetml/2006/main" count="146" uniqueCount="66">
  <si>
    <t>WORK ORDER BACKLOG</t>
  </si>
  <si>
    <t>Custodial Maintenance</t>
  </si>
  <si>
    <t>Total #</t>
  </si>
  <si>
    <t xml:space="preserve">  &gt; 30 Days Old</t>
  </si>
  <si>
    <t>Engineering Maintenance</t>
  </si>
  <si>
    <t>Engineering Preventive Maintenance</t>
  </si>
  <si>
    <t>Grounds Maintenance</t>
  </si>
  <si>
    <t>Trades Maintenance</t>
  </si>
  <si>
    <t>Cost Estimates to Customer</t>
  </si>
  <si>
    <t>% in 10 days or less</t>
  </si>
  <si>
    <t>Goal</t>
  </si>
  <si>
    <t>Avg # of Days to Customer</t>
  </si>
  <si>
    <t>WORK ORDERS COMPLETED ON TIME</t>
  </si>
  <si>
    <t>Actual</t>
  </si>
  <si>
    <t>Emergency</t>
  </si>
  <si>
    <t>High</t>
  </si>
  <si>
    <t>Medium</t>
  </si>
  <si>
    <t>Low</t>
  </si>
  <si>
    <t>Grounds</t>
  </si>
  <si>
    <t>Trades</t>
  </si>
  <si>
    <t>Accrual Under / (Over)</t>
  </si>
  <si>
    <t>Energy Mgmt Ctrl</t>
  </si>
  <si>
    <t>Bad Debt</t>
  </si>
  <si>
    <t>Difference</t>
  </si>
  <si>
    <t>Banner Total</t>
  </si>
  <si>
    <t xml:space="preserve">Total 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</si>
  <si>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</si>
  <si>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</si>
  <si>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</si>
  <si>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</si>
  <si>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</si>
  <si>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</si>
  <si>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</si>
  <si>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</si>
  <si>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</si>
  <si>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</si>
  <si>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</si>
  <si>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</si>
  <si>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</si>
  <si>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</si>
  <si>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</si>
  <si>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</si>
  <si>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</si>
  <si>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YTD</t>
  </si>
  <si>
    <t>%</t>
  </si>
  <si>
    <t>Current Month</t>
  </si>
  <si>
    <t>Budget</t>
  </si>
  <si>
    <t>FY2012</t>
  </si>
  <si>
    <t>FY2011</t>
  </si>
  <si>
    <t>total # responses</t>
  </si>
  <si>
    <t xml:space="preserve">Jan </t>
  </si>
  <si>
    <t>Feb</t>
  </si>
  <si>
    <t>1=strongly disagree</t>
  </si>
  <si>
    <t>5=strongly agree</t>
  </si>
  <si>
    <t>Date</t>
  </si>
  <si>
    <t>Curb Appeal Project % complete per week</t>
  </si>
  <si>
    <t>Process Requisitions</t>
  </si>
  <si>
    <t>% in 2 days or less</t>
  </si>
  <si>
    <t>% of Days  processed &gt; 2 days</t>
  </si>
  <si>
    <t>Process Invoices</t>
  </si>
  <si>
    <t>No of Trans processed</t>
  </si>
  <si>
    <t>No of Trans processed on time</t>
  </si>
  <si>
    <t>% Processed &gt; 2 days</t>
  </si>
  <si>
    <t xml:space="preserve">Average Work Order Survey Scores </t>
  </si>
  <si>
    <t>-</t>
  </si>
  <si>
    <t>% in 30 days or 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</si>
</sst>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[Red]\(#,##0.0\)"/>
    <numFmt numFmtId="165" formatCode="&quot;$&quot;#,##0"/>
    <numFmt numFmtId="166" formatCode="0.0%"/>
    <numFmt numFmtId="167" formatCode="m/d/yy;@"/>
    <numFmt numFmtId="168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17" fontId="0" fillId="0" borderId="0" xfId="0" applyNumberFormat="1"/>
    <xf numFmtId="17" fontId="0" fillId="0" borderId="0" xfId="0" quotePrefix="1" applyNumberFormat="1"/>
    <xf numFmtId="0" fontId="2" fillId="0" borderId="0" xfId="0" applyFont="1"/>
    <xf numFmtId="165" fontId="2" fillId="0" borderId="0" xfId="0" applyNumberFormat="1" applyFont="1"/>
    <xf numFmtId="165" fontId="2" fillId="0" borderId="1" xfId="0" applyNumberFormat="1" applyFont="1" applyBorder="1"/>
    <xf numFmtId="0" fontId="3" fillId="0" borderId="0" xfId="0" applyFont="1"/>
    <xf numFmtId="41" fontId="2" fillId="0" borderId="0" xfId="2" applyNumberFormat="1" applyFont="1"/>
    <xf numFmtId="9" fontId="2" fillId="0" borderId="0" xfId="1" applyFont="1"/>
    <xf numFmtId="0" fontId="2" fillId="0" borderId="0" xfId="0" applyFont="1" applyAlignment="1">
      <alignment wrapText="1"/>
    </xf>
    <xf numFmtId="165" fontId="2" fillId="0" borderId="0" xfId="3" applyNumberFormat="1" applyFont="1"/>
    <xf numFmtId="166" fontId="2" fillId="0" borderId="0" xfId="1" applyNumberFormat="1" applyFont="1"/>
    <xf numFmtId="17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9" fontId="2" fillId="0" borderId="2" xfId="1" applyFont="1" applyBorder="1" applyAlignment="1">
      <alignment horizontal="center" wrapText="1"/>
    </xf>
    <xf numFmtId="0" fontId="4" fillId="2" borderId="2" xfId="0" applyFont="1" applyFill="1" applyBorder="1"/>
    <xf numFmtId="0" fontId="0" fillId="0" borderId="0" xfId="0" applyFont="1"/>
    <xf numFmtId="0" fontId="5" fillId="0" borderId="0" xfId="0" applyFont="1"/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8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top"/>
    </xf>
    <xf numFmtId="17" fontId="0" fillId="0" borderId="0" xfId="0" applyNumberFormat="1" applyFont="1"/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/>
    <xf numFmtId="17" fontId="0" fillId="0" borderId="0" xfId="0" quotePrefix="1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9" fontId="0" fillId="0" borderId="0" xfId="1" applyFont="1" applyAlignment="1">
      <alignment horizontal="left"/>
    </xf>
    <xf numFmtId="10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1" applyNumberFormat="1" applyFont="1" applyAlignment="1">
      <alignment horizontal="left"/>
    </xf>
    <xf numFmtId="0" fontId="6" fillId="0" borderId="0" xfId="0" applyFont="1"/>
    <xf numFmtId="0" fontId="8" fillId="0" borderId="0" xfId="0" applyFont="1" applyFill="1" applyBorder="1"/>
    <xf numFmtId="17" fontId="8" fillId="0" borderId="0" xfId="0" applyNumberFormat="1" applyFont="1" applyFill="1" applyBorder="1"/>
    <xf numFmtId="9" fontId="8" fillId="0" borderId="0" xfId="0" applyNumberFormat="1" applyFont="1" applyFill="1" applyBorder="1"/>
    <xf numFmtId="9" fontId="8" fillId="0" borderId="0" xfId="1" applyFont="1" applyFill="1" applyBorder="1"/>
    <xf numFmtId="164" fontId="8" fillId="0" borderId="0" xfId="1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/>
    <xf numFmtId="0" fontId="8" fillId="0" borderId="0" xfId="0" applyFont="1" applyFill="1" applyBorder="1" applyAlignment="1">
      <alignment wrapText="1"/>
    </xf>
    <xf numFmtId="168" fontId="8" fillId="0" borderId="0" xfId="1" applyNumberFormat="1" applyFont="1" applyFill="1" applyBorder="1"/>
    <xf numFmtId="168" fontId="8" fillId="0" borderId="0" xfId="0" applyNumberFormat="1" applyFont="1" applyFill="1" applyBorder="1"/>
    <xf numFmtId="2" fontId="8" fillId="0" borderId="0" xfId="1" applyNumberFormat="1" applyFont="1" applyFill="1" applyBorder="1"/>
    <xf numFmtId="2" fontId="8" fillId="0" borderId="0" xfId="0" applyNumberFormat="1" applyFont="1" applyFill="1" applyBorder="1"/>
    <xf numFmtId="1" fontId="0" fillId="0" borderId="0" xfId="0" applyNumberFormat="1"/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10" fontId="8" fillId="0" borderId="0" xfId="0" applyNumberFormat="1" applyFont="1" applyFill="1" applyBorder="1"/>
    <xf numFmtId="10" fontId="8" fillId="0" borderId="0" xfId="1" applyNumberFormat="1" applyFont="1" applyFill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Curb Appeal Project - percent complete per week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3652415018244672E-2"/>
          <c:y val="8.5698054866429368E-2"/>
          <c:w val="0.80653603322450551"/>
          <c:h val="0.85180616977672308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Appeal'!$B$1</c:f>
              <c:strCache>
                <c:ptCount val="1"/>
                <c:pt idx="0">
                  <c:v>Curb Appeal Project % complete per week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'Curb Appeal'!$A$3:$A$41</c:f>
              <c:numCache>
                <c:formatCode>m/d/yy;@</c:formatCode>
                <c:ptCount val="39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41091</c:v>
                </c:pt>
              </c:numCache>
            </c:numRef>
          </c:cat>
          <c:val>
            <c:numRef>
              <c:f>'Curb Appeal'!$B$3:$B$41</c:f>
              <c:numCache>
                <c:formatCode>General</c:formatCode>
                <c:ptCount val="39"/>
                <c:pt idx="0">
                  <c:v>16</c:v>
                </c:pt>
                <c:pt idx="1">
                  <c:v>16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21</c:v>
                </c:pt>
                <c:pt idx="7">
                  <c:v>21</c:v>
                </c:pt>
                <c:pt idx="8">
                  <c:v>22</c:v>
                </c:pt>
                <c:pt idx="9">
                  <c:v>25</c:v>
                </c:pt>
                <c:pt idx="10">
                  <c:v>28</c:v>
                </c:pt>
                <c:pt idx="11">
                  <c:v>29</c:v>
                </c:pt>
                <c:pt idx="12">
                  <c:v>33</c:v>
                </c:pt>
                <c:pt idx="13">
                  <c:v>37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45</c:v>
                </c:pt>
                <c:pt idx="18">
                  <c:v>49</c:v>
                </c:pt>
                <c:pt idx="19">
                  <c:v>53</c:v>
                </c:pt>
                <c:pt idx="20">
                  <c:v>56</c:v>
                </c:pt>
                <c:pt idx="21">
                  <c:v>60</c:v>
                </c:pt>
                <c:pt idx="22">
                  <c:v>62</c:v>
                </c:pt>
                <c:pt idx="23">
                  <c:v>65</c:v>
                </c:pt>
                <c:pt idx="24">
                  <c:v>67</c:v>
                </c:pt>
                <c:pt idx="25">
                  <c:v>71</c:v>
                </c:pt>
                <c:pt idx="26">
                  <c:v>73</c:v>
                </c:pt>
                <c:pt idx="27">
                  <c:v>75</c:v>
                </c:pt>
                <c:pt idx="28">
                  <c:v>77</c:v>
                </c:pt>
                <c:pt idx="29">
                  <c:v>79</c:v>
                </c:pt>
                <c:pt idx="30">
                  <c:v>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Appeal'!$C$2</c:f>
              <c:strCache>
                <c:ptCount val="1"/>
                <c:pt idx="0">
                  <c:v>Goal</c:v>
                </c:pt>
              </c:strCache>
            </c:strRef>
          </c:tx>
          <c:dLbls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'Curb Appeal'!$A$3:$A$41</c:f>
              <c:numCache>
                <c:formatCode>m/d/yy;@</c:formatCode>
                <c:ptCount val="39"/>
                <c:pt idx="0">
                  <c:v>40818</c:v>
                </c:pt>
                <c:pt idx="1">
                  <c:v>40825</c:v>
                </c:pt>
                <c:pt idx="2">
                  <c:v>40832</c:v>
                </c:pt>
                <c:pt idx="3">
                  <c:v>40839</c:v>
                </c:pt>
                <c:pt idx="4">
                  <c:v>40846</c:v>
                </c:pt>
                <c:pt idx="5">
                  <c:v>40853</c:v>
                </c:pt>
                <c:pt idx="6">
                  <c:v>40860</c:v>
                </c:pt>
                <c:pt idx="7">
                  <c:v>40867</c:v>
                </c:pt>
                <c:pt idx="8">
                  <c:v>40874</c:v>
                </c:pt>
                <c:pt idx="9">
                  <c:v>40881</c:v>
                </c:pt>
                <c:pt idx="10">
                  <c:v>40888</c:v>
                </c:pt>
                <c:pt idx="11">
                  <c:v>40895</c:v>
                </c:pt>
                <c:pt idx="12">
                  <c:v>40909</c:v>
                </c:pt>
                <c:pt idx="13">
                  <c:v>40916</c:v>
                </c:pt>
                <c:pt idx="14">
                  <c:v>40923</c:v>
                </c:pt>
                <c:pt idx="15">
                  <c:v>40930</c:v>
                </c:pt>
                <c:pt idx="16">
                  <c:v>40937</c:v>
                </c:pt>
                <c:pt idx="17">
                  <c:v>40944</c:v>
                </c:pt>
                <c:pt idx="18">
                  <c:v>40951</c:v>
                </c:pt>
                <c:pt idx="19">
                  <c:v>40958</c:v>
                </c:pt>
                <c:pt idx="20">
                  <c:v>40965</c:v>
                </c:pt>
                <c:pt idx="21">
                  <c:v>40972</c:v>
                </c:pt>
                <c:pt idx="22">
                  <c:v>40979</c:v>
                </c:pt>
                <c:pt idx="23">
                  <c:v>40986</c:v>
                </c:pt>
                <c:pt idx="24">
                  <c:v>40993</c:v>
                </c:pt>
                <c:pt idx="25">
                  <c:v>41000</c:v>
                </c:pt>
                <c:pt idx="26">
                  <c:v>41007</c:v>
                </c:pt>
                <c:pt idx="27">
                  <c:v>41014</c:v>
                </c:pt>
                <c:pt idx="28">
                  <c:v>41021</c:v>
                </c:pt>
                <c:pt idx="29">
                  <c:v>41028</c:v>
                </c:pt>
                <c:pt idx="30">
                  <c:v>41035</c:v>
                </c:pt>
                <c:pt idx="31">
                  <c:v>41042</c:v>
                </c:pt>
                <c:pt idx="32">
                  <c:v>41049</c:v>
                </c:pt>
                <c:pt idx="33">
                  <c:v>41056</c:v>
                </c:pt>
                <c:pt idx="34">
                  <c:v>41063</c:v>
                </c:pt>
                <c:pt idx="35">
                  <c:v>41070</c:v>
                </c:pt>
                <c:pt idx="36">
                  <c:v>41077</c:v>
                </c:pt>
                <c:pt idx="37">
                  <c:v>41084</c:v>
                </c:pt>
                <c:pt idx="38">
                  <c:v>41091</c:v>
                </c:pt>
              </c:numCache>
            </c:numRef>
          </c:cat>
          <c:val>
            <c:numRef>
              <c:f>'Curb Appeal'!$C$3:$C$41</c:f>
              <c:numCache>
                <c:formatCode>General</c:formatCode>
                <c:ptCount val="39"/>
                <c:pt idx="21">
                  <c:v>50</c:v>
                </c:pt>
                <c:pt idx="24">
                  <c:v>65</c:v>
                </c:pt>
                <c:pt idx="38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89007616"/>
        <c:axId val="89009536"/>
      </c:lineChart>
      <c:dateAx>
        <c:axId val="8900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overlay val="0"/>
        </c:title>
        <c:numFmt formatCode="m/d/yy;@" sourceLinked="1"/>
        <c:majorTickMark val="none"/>
        <c:minorTickMark val="none"/>
        <c:tickLblPos val="nextTo"/>
        <c:crossAx val="89009536"/>
        <c:crosses val="autoZero"/>
        <c:auto val="1"/>
        <c:lblOffset val="100"/>
        <c:baseTimeUnit val="days"/>
      </c:dateAx>
      <c:valAx>
        <c:axId val="89009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Complete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007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44824275014396"/>
          <c:y val="0.34567252723546543"/>
          <c:w val="0.15275410505089304"/>
          <c:h val="0.48896307482112683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 u="sng"/>
              <a:t>GROUNDS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Work Orders'!$B$56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Work Orders'!$A$57:$A$71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Orders'!$B$57:$B$71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Work Orders'!$C$56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Work Orders'!$A$57:$A$71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Orders'!$C$57:$C$71</c:f>
              <c:numCache>
                <c:formatCode>0%</c:formatCode>
                <c:ptCount val="15"/>
                <c:pt idx="0">
                  <c:v>0.53</c:v>
                </c:pt>
                <c:pt idx="1">
                  <c:v>0.5</c:v>
                </c:pt>
                <c:pt idx="2">
                  <c:v>0.6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0.66700000000000004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48256"/>
        <c:axId val="90449792"/>
      </c:lineChart>
      <c:dateAx>
        <c:axId val="904482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449792"/>
        <c:crosses val="autoZero"/>
        <c:auto val="1"/>
        <c:lblOffset val="100"/>
        <c:baseTimeUnit val="months"/>
      </c:dateAx>
      <c:valAx>
        <c:axId val="904497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0448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</a:t>
            </a:r>
            <a:r>
              <a:rPr lang="en-US" baseline="0"/>
              <a:t> Orders Completed on Time</a:t>
            </a:r>
          </a:p>
          <a:p>
            <a:pPr>
              <a:defRPr/>
            </a:pPr>
            <a:r>
              <a:rPr lang="en-US" baseline="0"/>
              <a:t>TRADES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Work Orders'!$B$82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Work Orders'!$A$83:$A$97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Orders'!$B$83:$B$97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Work Orders'!$C$82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Work Orders'!$A$83:$A$97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Orders'!$C$83:$C$97</c:f>
              <c:numCache>
                <c:formatCode>0%</c:formatCode>
                <c:ptCount val="15"/>
                <c:pt idx="0">
                  <c:v>0.74</c:v>
                </c:pt>
                <c:pt idx="1">
                  <c:v>0.76</c:v>
                </c:pt>
                <c:pt idx="2">
                  <c:v>0.76</c:v>
                </c:pt>
                <c:pt idx="3">
                  <c:v>0.74</c:v>
                </c:pt>
                <c:pt idx="4">
                  <c:v>0.85</c:v>
                </c:pt>
                <c:pt idx="5">
                  <c:v>0.745</c:v>
                </c:pt>
                <c:pt idx="6">
                  <c:v>0.73499999999999999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75520"/>
        <c:axId val="90497792"/>
      </c:lineChart>
      <c:dateAx>
        <c:axId val="904755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497792"/>
        <c:crosses val="autoZero"/>
        <c:auto val="1"/>
        <c:lblOffset val="100"/>
        <c:baseTimeUnit val="months"/>
      </c:dateAx>
      <c:valAx>
        <c:axId val="904977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047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Work Orders'!$B$110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Work Orders'!$A$111:$A$125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Orders'!$B$111:$B$125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Work Orders'!$C$110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Work Orders'!$A$111:$A$125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Orders'!$C$111:$C$125</c:f>
              <c:numCache>
                <c:formatCode>0%</c:formatCode>
                <c:ptCount val="15"/>
                <c:pt idx="0">
                  <c:v>0.23</c:v>
                </c:pt>
                <c:pt idx="1">
                  <c:v>0.45</c:v>
                </c:pt>
                <c:pt idx="2">
                  <c:v>0.05</c:v>
                </c:pt>
                <c:pt idx="3">
                  <c:v>0.42</c:v>
                </c:pt>
                <c:pt idx="4">
                  <c:v>0.89</c:v>
                </c:pt>
                <c:pt idx="5">
                  <c:v>0.59</c:v>
                </c:pt>
                <c:pt idx="6">
                  <c:v>0.90800000000000003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39904"/>
        <c:axId val="90541440"/>
      </c:lineChart>
      <c:dateAx>
        <c:axId val="905399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541440"/>
        <c:crosses val="autoZero"/>
        <c:auto val="1"/>
        <c:lblOffset val="100"/>
        <c:baseTimeUnit val="months"/>
      </c:dateAx>
      <c:valAx>
        <c:axId val="905414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0539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Budget</a:t>
            </a:r>
            <a:r>
              <a:rPr lang="en-US" baseline="0"/>
              <a:t> to Actual 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Utilities!$H$4:$H$5</c:f>
              <c:strCache>
                <c:ptCount val="1"/>
                <c:pt idx="0">
                  <c:v>Budget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Utilities!$H$6:$H$9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1569782.8077603851</c:v>
                </c:pt>
                <c:pt idx="2">
                  <c:v>1770706.0078149508</c:v>
                </c:pt>
                <c:pt idx="3">
                  <c:v>1795793.7363350191</c:v>
                </c:pt>
              </c:numCache>
            </c:numRef>
          </c:val>
        </c:ser>
        <c:ser>
          <c:idx val="2"/>
          <c:order val="1"/>
          <c:tx>
            <c:strRef>
              <c:f>Utilities!$J$4:$J$5</c:f>
              <c:strCache>
                <c:ptCount val="1"/>
                <c:pt idx="0">
                  <c:v>Actual Current Month</c:v>
                </c:pt>
              </c:strCache>
            </c:strRef>
          </c:tx>
          <c:invertIfNegative val="0"/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Utilities!$J$6:$J$9</c:f>
              <c:numCache>
                <c:formatCode>"$"#,##0</c:formatCode>
                <c:ptCount val="4"/>
                <c:pt idx="0">
                  <c:v>1340604</c:v>
                </c:pt>
                <c:pt idx="1">
                  <c:v>1416069</c:v>
                </c:pt>
                <c:pt idx="2">
                  <c:v>1569458</c:v>
                </c:pt>
                <c:pt idx="3">
                  <c:v>1603054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887296"/>
        <c:axId val="90888832"/>
        <c:axId val="0"/>
      </c:bar3DChart>
      <c:catAx>
        <c:axId val="908872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888832"/>
        <c:crosses val="autoZero"/>
        <c:auto val="1"/>
        <c:lblAlgn val="ctr"/>
        <c:lblOffset val="100"/>
        <c:noMultiLvlLbl val="1"/>
      </c:catAx>
      <c:valAx>
        <c:axId val="9088883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0887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Year-to-Date</a:t>
            </a:r>
            <a:r>
              <a:rPr lang="en-US" baseline="0"/>
              <a:t> Actual to Budget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Utilities!$I$4:$I$5</c:f>
              <c:strCache>
                <c:ptCount val="1"/>
                <c:pt idx="0">
                  <c:v>Budget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Utilities!$I$6:$I$9</c:f>
              <c:numCache>
                <c:formatCode>"$"#,##0</c:formatCode>
                <c:ptCount val="4"/>
                <c:pt idx="0">
                  <c:v>1537364.0443089562</c:v>
                </c:pt>
                <c:pt idx="1">
                  <c:v>3107146.8520693416</c:v>
                </c:pt>
                <c:pt idx="2">
                  <c:v>4877852.8598842919</c:v>
                </c:pt>
                <c:pt idx="3">
                  <c:v>6673646.5962193105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Utilities!$K$4:$K$5</c:f>
              <c:strCache>
                <c:ptCount val="1"/>
                <c:pt idx="0">
                  <c:v>Actual YTD</c:v>
                </c:pt>
              </c:strCache>
            </c:strRef>
          </c:tx>
          <c:cat>
            <c:strRef>
              <c:f>Utilities!$G$6:$G$9</c:f>
              <c:strCache>
                <c:ptCount val="4"/>
                <c:pt idx="0">
                  <c:v>Oct-11</c:v>
                </c:pt>
                <c:pt idx="1">
                  <c:v>Nov-11</c:v>
                </c:pt>
                <c:pt idx="2">
                  <c:v>December</c:v>
                </c:pt>
                <c:pt idx="3">
                  <c:v>January</c:v>
                </c:pt>
              </c:strCache>
            </c:strRef>
          </c:cat>
          <c:val>
            <c:numRef>
              <c:f>Utilities!$K$6:$K$9</c:f>
              <c:numCache>
                <c:formatCode>"$"#,##0</c:formatCode>
                <c:ptCount val="4"/>
                <c:pt idx="0">
                  <c:v>1340604</c:v>
                </c:pt>
                <c:pt idx="1">
                  <c:v>2756673</c:v>
                </c:pt>
                <c:pt idx="2">
                  <c:v>4326131</c:v>
                </c:pt>
                <c:pt idx="3">
                  <c:v>5929185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01888"/>
        <c:axId val="90924160"/>
      </c:lineChart>
      <c:catAx>
        <c:axId val="90901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924160"/>
        <c:crosses val="autoZero"/>
        <c:auto val="1"/>
        <c:lblAlgn val="ctr"/>
        <c:lblOffset val="100"/>
        <c:noMultiLvlLbl val="1"/>
      </c:catAx>
      <c:valAx>
        <c:axId val="9092416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09018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Requisitions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Goal</c:v>
          </c:tx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Services'!$C$4:$C$16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v>% in 2 days or less</c:v>
          </c:tx>
          <c:cat>
            <c:numRef>
              <c:f>'Business Services'!$A$4:$A$16</c:f>
              <c:numCache>
                <c:formatCode>mmm\-yy</c:formatCode>
                <c:ptCount val="13"/>
                <c:pt idx="0">
                  <c:v>40878</c:v>
                </c:pt>
                <c:pt idx="1">
                  <c:v>40909</c:v>
                </c:pt>
                <c:pt idx="2">
                  <c:v>40940</c:v>
                </c:pt>
                <c:pt idx="3">
                  <c:v>40969</c:v>
                </c:pt>
                <c:pt idx="4">
                  <c:v>41000</c:v>
                </c:pt>
                <c:pt idx="5">
                  <c:v>41030</c:v>
                </c:pt>
                <c:pt idx="6">
                  <c:v>41061</c:v>
                </c:pt>
                <c:pt idx="7">
                  <c:v>41091</c:v>
                </c:pt>
                <c:pt idx="8">
                  <c:v>41122</c:v>
                </c:pt>
                <c:pt idx="9">
                  <c:v>41153</c:v>
                </c:pt>
                <c:pt idx="10">
                  <c:v>41183</c:v>
                </c:pt>
                <c:pt idx="11">
                  <c:v>41214</c:v>
                </c:pt>
                <c:pt idx="12">
                  <c:v>41244</c:v>
                </c:pt>
              </c:numCache>
            </c:numRef>
          </c:cat>
          <c:val>
            <c:numRef>
              <c:f>'Business Services'!$B$4:$B$16</c:f>
              <c:numCache>
                <c:formatCode>0%</c:formatCode>
                <c:ptCount val="13"/>
                <c:pt idx="0">
                  <c:v>0.82999999999999985</c:v>
                </c:pt>
                <c:pt idx="1">
                  <c:v>0.75555555555555554</c:v>
                </c:pt>
                <c:pt idx="2">
                  <c:v>0.93846153846153846</c:v>
                </c:pt>
                <c:pt idx="3">
                  <c:v>0.88524590163934425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50272"/>
        <c:axId val="91160960"/>
      </c:lineChart>
      <c:dateAx>
        <c:axId val="909502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91160960"/>
        <c:crosses val="autoZero"/>
        <c:auto val="1"/>
        <c:lblOffset val="100"/>
        <c:baseTimeUnit val="months"/>
      </c:dateAx>
      <c:valAx>
        <c:axId val="9116096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90950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Invoices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'[2]Business Services'!$B$31:$B$32</c:f>
              <c:strCache>
                <c:ptCount val="1"/>
                <c:pt idx="0">
                  <c:v>% in 2 days or less</c:v>
                </c:pt>
              </c:strCache>
            </c:strRef>
          </c:tx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Services'!$B$33:$B$45</c:f>
              <c:numCache>
                <c:formatCode>0.00%</c:formatCode>
                <c:ptCount val="13"/>
                <c:pt idx="0">
                  <c:v>1</c:v>
                </c:pt>
                <c:pt idx="1">
                  <c:v>0.99527559055118109</c:v>
                </c:pt>
                <c:pt idx="2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Services'!$C$31:$C$32</c:f>
              <c:strCache>
                <c:ptCount val="1"/>
                <c:pt idx="0">
                  <c:v>Process Invoices Goal</c:v>
                </c:pt>
              </c:strCache>
            </c:strRef>
          </c:tx>
          <c:cat>
            <c:numRef>
              <c:f>'Business Services'!$A$33:$A$45</c:f>
              <c:numCache>
                <c:formatCode>mmm\-yy</c:formatCode>
                <c:ptCount val="13"/>
                <c:pt idx="0">
                  <c:v>40940</c:v>
                </c:pt>
                <c:pt idx="1">
                  <c:v>40969</c:v>
                </c:pt>
                <c:pt idx="2">
                  <c:v>41000</c:v>
                </c:pt>
                <c:pt idx="3">
                  <c:v>41030</c:v>
                </c:pt>
                <c:pt idx="4">
                  <c:v>41061</c:v>
                </c:pt>
                <c:pt idx="5">
                  <c:v>41091</c:v>
                </c:pt>
                <c:pt idx="6">
                  <c:v>41122</c:v>
                </c:pt>
                <c:pt idx="7">
                  <c:v>41153</c:v>
                </c:pt>
                <c:pt idx="8">
                  <c:v>41183</c:v>
                </c:pt>
                <c:pt idx="9">
                  <c:v>41214</c:v>
                </c:pt>
                <c:pt idx="10">
                  <c:v>41244</c:v>
                </c:pt>
                <c:pt idx="11">
                  <c:v>41275</c:v>
                </c:pt>
                <c:pt idx="12">
                  <c:v>41306</c:v>
                </c:pt>
              </c:numCache>
            </c:numRef>
          </c:cat>
          <c:val>
            <c:numRef>
              <c:f>'Business Services'!$C$33:$C$45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06784"/>
        <c:axId val="91208320"/>
      </c:lineChart>
      <c:dateAx>
        <c:axId val="9120678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91208320"/>
        <c:crosses val="autoZero"/>
        <c:auto val="1"/>
        <c:lblOffset val="100"/>
        <c:baseTimeUnit val="months"/>
      </c:dateAx>
      <c:valAx>
        <c:axId val="91208320"/>
        <c:scaling>
          <c:orientation val="minMax"/>
          <c:max val="1"/>
          <c:min val="0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9120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506368621610571E-2"/>
          <c:y val="0.12595113703942165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dLbl>
              <c:idx val="2"/>
              <c:layout>
                <c:manualLayout>
                  <c:x val="-9.3403385872737887E-3"/>
                  <c:y val="-4.64694520487351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'D&amp;CS'!$B$3:$B$16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0.83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'D&amp;CS'!$A$3:$A$16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'D&amp;CS'!$C$3:$C$16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36512"/>
        <c:axId val="92338048"/>
      </c:lineChart>
      <c:dateAx>
        <c:axId val="923365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2338048"/>
        <c:crosses val="autoZero"/>
        <c:auto val="1"/>
        <c:lblOffset val="100"/>
        <c:baseTimeUnit val="months"/>
      </c:dateAx>
      <c:valAx>
        <c:axId val="923380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2336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506359423024248E-2"/>
          <c:y val="0.13219685869434813"/>
          <c:w val="0.88467614329597899"/>
          <c:h val="0.66408530511066155"/>
        </c:manualLayout>
      </c:layout>
      <c:lineChart>
        <c:grouping val="standard"/>
        <c:varyColors val="0"/>
        <c:ser>
          <c:idx val="0"/>
          <c:order val="0"/>
          <c:tx>
            <c:strRef>
              <c:f>'D&amp;CS'!$B$26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dLbl>
              <c:idx val="2"/>
              <c:layout>
                <c:manualLayout>
                  <c:x val="-2.223349617684927E-5"/>
                  <c:y val="-3.2732505197157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'D&amp;CS'!$B$27:$B$40</c:f>
              <c:numCache>
                <c:formatCode>0%</c:formatCode>
                <c:ptCount val="14"/>
                <c:pt idx="0">
                  <c:v>0.12</c:v>
                </c:pt>
                <c:pt idx="1">
                  <c:v>0.3</c:v>
                </c:pt>
                <c:pt idx="2">
                  <c:v>0.14000000000000001</c:v>
                </c:pt>
                <c:pt idx="3">
                  <c:v>0.64</c:v>
                </c:pt>
                <c:pt idx="4">
                  <c:v>0.63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'D&amp;CS'!$C$26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'D&amp;CS'!$A$27:$A$40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'D&amp;CS'!$C$27:$C$40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25760"/>
        <c:axId val="99527296"/>
      </c:lineChart>
      <c:dateAx>
        <c:axId val="9952576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9527296"/>
        <c:crosses val="autoZero"/>
        <c:auto val="1"/>
        <c:lblOffset val="100"/>
        <c:baseTimeUnit val="months"/>
      </c:dateAx>
      <c:valAx>
        <c:axId val="9952729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99525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541347289369281E-2"/>
          <c:y val="0.17124804921657028"/>
          <c:w val="0.62292630339181077"/>
          <c:h val="0.75098800993814929"/>
        </c:manualLayout>
      </c:layout>
      <c:lineChart>
        <c:grouping val="standard"/>
        <c:varyColors val="0"/>
        <c:ser>
          <c:idx val="0"/>
          <c:order val="0"/>
          <c:tx>
            <c:strRef>
              <c:f>' Survey'!$B$1:$B$2</c:f>
              <c:strCache>
                <c:ptCount val="1"/>
                <c:pt idx="0">
                  <c:v>Average Work Order Survey Scores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 Survey'!$A$3:$A$8</c:f>
              <c:strCache>
                <c:ptCount val="6"/>
                <c:pt idx="0">
                  <c:v>Jan 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 Survey'!$B$3:$B$8</c:f>
              <c:numCache>
                <c:formatCode>General</c:formatCode>
                <c:ptCount val="6"/>
                <c:pt idx="0">
                  <c:v>4.16</c:v>
                </c:pt>
                <c:pt idx="1">
                  <c:v>3.65</c:v>
                </c:pt>
                <c:pt idx="2">
                  <c:v>4.1399999999999997</c:v>
                </c:pt>
                <c:pt idx="3">
                  <c:v>4.4800000000000004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64960"/>
        <c:axId val="89066496"/>
      </c:lineChart>
      <c:catAx>
        <c:axId val="89064960"/>
        <c:scaling>
          <c:orientation val="minMax"/>
        </c:scaling>
        <c:delete val="0"/>
        <c:axPos val="b"/>
        <c:majorTickMark val="none"/>
        <c:minorTickMark val="none"/>
        <c:tickLblPos val="nextTo"/>
        <c:crossAx val="89066496"/>
        <c:crosses val="autoZero"/>
        <c:auto val="1"/>
        <c:lblAlgn val="ctr"/>
        <c:lblOffset val="100"/>
        <c:noMultiLvlLbl val="0"/>
      </c:catAx>
      <c:valAx>
        <c:axId val="89066496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9064960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1274612732232001"/>
          <c:y val="0.30936239792288084"/>
          <c:w val="0.27845916878001836"/>
          <c:h val="0.242637984701702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Custodial Maintenance</a:t>
            </a:r>
          </a:p>
        </c:rich>
      </c:tx>
      <c:layout>
        <c:manualLayout>
          <c:xMode val="edge"/>
          <c:yMode val="edge"/>
          <c:x val="0.14003079873318419"/>
          <c:y val="1.38708222339450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Backlog'!$C$3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'F.O. Backlog'!$A$4:$A$15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Backlog'!$C$4:$C$15</c:f>
              <c:numCache>
                <c:formatCode>#,##0_);[Red]\(#,##0\)</c:formatCode>
                <c:ptCount val="12"/>
                <c:pt idx="0">
                  <c:v>247</c:v>
                </c:pt>
                <c:pt idx="1">
                  <c:v>130</c:v>
                </c:pt>
                <c:pt idx="2">
                  <c:v>78</c:v>
                </c:pt>
                <c:pt idx="3" formatCode="General">
                  <c:v>116</c:v>
                </c:pt>
                <c:pt idx="4" formatCode="General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Backlog'!$D$3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'F.O. Backlog'!$A$4:$A$15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Backlog'!$D$4:$D$15</c:f>
              <c:numCache>
                <c:formatCode>General</c:formatCode>
                <c:ptCount val="12"/>
                <c:pt idx="0">
                  <c:v>146</c:v>
                </c:pt>
                <c:pt idx="1">
                  <c:v>54</c:v>
                </c:pt>
                <c:pt idx="2">
                  <c:v>13</c:v>
                </c:pt>
                <c:pt idx="3">
                  <c:v>33</c:v>
                </c:pt>
                <c:pt idx="4">
                  <c:v>46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265856"/>
        <c:axId val="90275840"/>
      </c:lineChart>
      <c:dateAx>
        <c:axId val="902658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275840"/>
        <c:crosses val="autoZero"/>
        <c:auto val="1"/>
        <c:lblOffset val="100"/>
        <c:baseTimeUnit val="months"/>
      </c:dateAx>
      <c:valAx>
        <c:axId val="90275840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90265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Backlog'!$B$24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Backlog'!$A$25:$A$36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Backlog'!$B$25:$B$36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Backlog'!$C$24</c:f>
              <c:strCache>
                <c:ptCount val="1"/>
                <c:pt idx="0">
                  <c:v>Total #</c:v>
                </c:pt>
              </c:strCache>
            </c:strRef>
          </c:tx>
          <c:dPt>
            <c:idx val="0"/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Backlog'!$A$25:$A$36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Backlog'!$C$25:$C$36</c:f>
              <c:numCache>
                <c:formatCode>#,##0_);[Red]\(#,##0\)</c:formatCode>
                <c:ptCount val="12"/>
                <c:pt idx="0">
                  <c:v>774</c:v>
                </c:pt>
                <c:pt idx="1">
                  <c:v>395</c:v>
                </c:pt>
                <c:pt idx="2">
                  <c:v>262</c:v>
                </c:pt>
                <c:pt idx="3">
                  <c:v>341</c:v>
                </c:pt>
                <c:pt idx="4">
                  <c:v>509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'F.O. Backlog'!$D$24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'F.O. Backlog'!$A$25:$A$36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Backlog'!$D$25:$D$36</c:f>
              <c:numCache>
                <c:formatCode>General</c:formatCode>
                <c:ptCount val="12"/>
                <c:pt idx="0">
                  <c:v>415</c:v>
                </c:pt>
                <c:pt idx="1">
                  <c:v>81</c:v>
                </c:pt>
                <c:pt idx="2">
                  <c:v>108</c:v>
                </c:pt>
                <c:pt idx="3">
                  <c:v>164</c:v>
                </c:pt>
                <c:pt idx="4">
                  <c:v>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02336"/>
        <c:axId val="90303872"/>
      </c:lineChart>
      <c:dateAx>
        <c:axId val="903023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303872"/>
        <c:crosses val="autoZero"/>
        <c:auto val="1"/>
        <c:lblOffset val="100"/>
        <c:baseTimeUnit val="months"/>
      </c:dateAx>
      <c:valAx>
        <c:axId val="90303872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90302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Engineering Preventive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Backlog'!$C$46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4.71976401179941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Backlog'!$A$47:$A$58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Backlog'!$C$47:$C$58</c:f>
              <c:numCache>
                <c:formatCode>#,##0_);[Red]\(#,##0\)</c:formatCode>
                <c:ptCount val="12"/>
                <c:pt idx="0">
                  <c:v>223</c:v>
                </c:pt>
                <c:pt idx="1">
                  <c:v>104</c:v>
                </c:pt>
                <c:pt idx="2">
                  <c:v>1152</c:v>
                </c:pt>
                <c:pt idx="3">
                  <c:v>1397</c:v>
                </c:pt>
                <c:pt idx="4">
                  <c:v>448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Backlog'!$D$46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Backlog'!$A$47:$A$58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Backlog'!$D$47:$D$58</c:f>
              <c:numCache>
                <c:formatCode>#,##0_);[Red]\(#,##0\)</c:formatCode>
                <c:ptCount val="12"/>
                <c:pt idx="0" formatCode="General">
                  <c:v>86</c:v>
                </c:pt>
                <c:pt idx="1">
                  <c:v>40</c:v>
                </c:pt>
                <c:pt idx="2">
                  <c:v>814</c:v>
                </c:pt>
                <c:pt idx="3">
                  <c:v>836</c:v>
                </c:pt>
                <c:pt idx="4">
                  <c:v>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01984"/>
        <c:axId val="91003520"/>
      </c:lineChart>
      <c:dateAx>
        <c:axId val="910019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1003520"/>
        <c:crosses val="autoZero"/>
        <c:auto val="1"/>
        <c:lblOffset val="100"/>
        <c:baseTimeUnit val="months"/>
      </c:dateAx>
      <c:valAx>
        <c:axId val="9100352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91001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endParaRPr lang="en-US" sz="1800"/>
          </a:p>
        </c:rich>
      </c:tx>
      <c:layout>
        <c:manualLayout>
          <c:xMode val="edge"/>
          <c:yMode val="edge"/>
          <c:x val="7.1352657004830899E-2"/>
          <c:y val="3.081822155223933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Backlog'!$C$70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'F.O. Backlog'!$A$71:$A$82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Backlog'!$C$71:$C$82</c:f>
              <c:numCache>
                <c:formatCode>#,##0_);[Red]\(#,##0\)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Backlog'!$D$70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'F.O. Backlog'!$A$71:$A$82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Backlog'!$D$71:$D$82</c:f>
              <c:numCache>
                <c:formatCode>#,##0_);[Red]\(#,##0\)</c:formatCode>
                <c:ptCount val="12"/>
                <c:pt idx="0" formatCode="General">
                  <c:v>11</c:v>
                </c:pt>
                <c:pt idx="1">
                  <c:v>13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046656"/>
        <c:axId val="91048192"/>
      </c:lineChart>
      <c:dateAx>
        <c:axId val="910466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1048192"/>
        <c:crosses val="autoZero"/>
        <c:auto val="1"/>
        <c:lblOffset val="100"/>
        <c:baseTimeUnit val="months"/>
      </c:dateAx>
      <c:valAx>
        <c:axId val="91048192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91046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67150312386218E-2"/>
          <c:y val="0.14014703788141245"/>
          <c:w val="0.88812559865353846"/>
          <c:h val="0.69287057986153278"/>
        </c:manualLayout>
      </c:layout>
      <c:lineChart>
        <c:grouping val="standard"/>
        <c:varyColors val="0"/>
        <c:ser>
          <c:idx val="0"/>
          <c:order val="0"/>
          <c:tx>
            <c:strRef>
              <c:f>'F.O. Backlog'!$B$91</c:f>
              <c:strCache>
                <c:ptCount val="1"/>
                <c:pt idx="0">
                  <c:v>Goal</c:v>
                </c:pt>
              </c:strCache>
            </c:strRef>
          </c:tx>
          <c:dLbls>
            <c:delete val="1"/>
          </c:dLbls>
          <c:cat>
            <c:numRef>
              <c:f>'F.O. Backlog'!$A$92:$A$103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Backlog'!$B$92:$B$103</c:f>
              <c:numCache>
                <c:formatCode>0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Backlog'!$C$91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'F.O. Backlog'!$A$92:$A$103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Backlog'!$C$92:$C$103</c:f>
              <c:numCache>
                <c:formatCode>#,##0_);[Red]\(#,##0\)</c:formatCode>
                <c:ptCount val="12"/>
                <c:pt idx="0">
                  <c:v>632</c:v>
                </c:pt>
                <c:pt idx="1">
                  <c:v>641</c:v>
                </c:pt>
                <c:pt idx="2">
                  <c:v>653</c:v>
                </c:pt>
                <c:pt idx="3">
                  <c:v>541</c:v>
                </c:pt>
                <c:pt idx="4">
                  <c:v>437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'F.O. Backlog'!$D$91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'F.O. Backlog'!$A$92:$A$103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'F.O. Backlog'!$D$92:$D$103</c:f>
              <c:numCache>
                <c:formatCode>#,##0_);[Red]\(#,##0\)</c:formatCode>
                <c:ptCount val="12"/>
                <c:pt idx="0" formatCode="General">
                  <c:v>244</c:v>
                </c:pt>
                <c:pt idx="1">
                  <c:v>197</c:v>
                </c:pt>
                <c:pt idx="2">
                  <c:v>248</c:v>
                </c:pt>
                <c:pt idx="3">
                  <c:v>173</c:v>
                </c:pt>
                <c:pt idx="4">
                  <c:v>298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104384"/>
        <c:axId val="91105920"/>
      </c:lineChart>
      <c:dateAx>
        <c:axId val="9110438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91105920"/>
        <c:crosses val="autoZero"/>
        <c:auto val="1"/>
        <c:lblOffset val="100"/>
        <c:baseTimeUnit val="months"/>
      </c:dateAx>
      <c:valAx>
        <c:axId val="9110592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104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sng" baseline="0"/>
              <a:t>CUSTODIAL</a:t>
            </a:r>
            <a:endParaRPr lang="en-US" u="sng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Work Orders'!$B$4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Work Orders'!$A$5:$A$19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Orders'!$B$5:$B$19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Work Orders'!$C$4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Work Orders'!$A$5:$A$19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Orders'!$C$5:$C$19</c:f>
              <c:numCache>
                <c:formatCode>0%</c:formatCode>
                <c:ptCount val="15"/>
                <c:pt idx="0">
                  <c:v>0.78</c:v>
                </c:pt>
                <c:pt idx="1">
                  <c:v>0.75</c:v>
                </c:pt>
                <c:pt idx="2">
                  <c:v>0.65</c:v>
                </c:pt>
                <c:pt idx="3">
                  <c:v>0.56000000000000005</c:v>
                </c:pt>
                <c:pt idx="4">
                  <c:v>0.64</c:v>
                </c:pt>
                <c:pt idx="5">
                  <c:v>0.94</c:v>
                </c:pt>
                <c:pt idx="6">
                  <c:v>0.77600000000000002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38688"/>
        <c:axId val="90775936"/>
      </c:lineChart>
      <c:dateAx>
        <c:axId val="911386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775936"/>
        <c:crosses val="autoZero"/>
        <c:auto val="1"/>
        <c:lblOffset val="100"/>
        <c:baseTimeUnit val="months"/>
      </c:dateAx>
      <c:valAx>
        <c:axId val="907759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11386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'F.O. Work Orders'!$B$31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'F.O. Work Orders'!$A$32:$A$46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Orders'!$B$32:$B$46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'F.O. Work Orders'!$C$31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'F.O. Work Orders'!$A$32:$A$46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'F.O. Work Orders'!$C$32:$C$46</c:f>
              <c:numCache>
                <c:formatCode>0%</c:formatCode>
                <c:ptCount val="15"/>
                <c:pt idx="0">
                  <c:v>0.82</c:v>
                </c:pt>
                <c:pt idx="1">
                  <c:v>0.92</c:v>
                </c:pt>
                <c:pt idx="2">
                  <c:v>0.87</c:v>
                </c:pt>
                <c:pt idx="3">
                  <c:v>0.75</c:v>
                </c:pt>
                <c:pt idx="4">
                  <c:v>0.94</c:v>
                </c:pt>
                <c:pt idx="5">
                  <c:v>0.97</c:v>
                </c:pt>
                <c:pt idx="6">
                  <c:v>0.81799999999999995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13952"/>
        <c:axId val="90815488"/>
      </c:lineChart>
      <c:dateAx>
        <c:axId val="908139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0815488"/>
        <c:crosses val="autoZero"/>
        <c:auto val="1"/>
        <c:lblOffset val="100"/>
        <c:baseTimeUnit val="months"/>
      </c:dateAx>
      <c:valAx>
        <c:axId val="90815488"/>
        <c:scaling>
          <c:orientation val="minMax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08139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3</xdr:row>
      <xdr:rowOff>50800</xdr:rowOff>
    </xdr:from>
    <xdr:to>
      <xdr:col>16</xdr:col>
      <xdr:colOff>558800</xdr:colOff>
      <xdr:row>34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19915</xdr:colOff>
      <xdr:row>1</xdr:row>
      <xdr:rowOff>5627</xdr:rowOff>
    </xdr:from>
    <xdr:to>
      <xdr:col>12</xdr:col>
      <xdr:colOff>581890</xdr:colOff>
      <xdr:row>21</xdr:row>
      <xdr:rowOff>105640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388794</xdr:colOff>
      <xdr:row>9</xdr:row>
      <xdr:rowOff>167987</xdr:rowOff>
    </xdr:from>
    <xdr:to>
      <xdr:col>6</xdr:col>
      <xdr:colOff>541194</xdr:colOff>
      <xdr:row>12</xdr:row>
      <xdr:rowOff>34638</xdr:rowOff>
    </xdr:to>
    <xdr:sp macro="" textlink="">
      <xdr:nvSpPr>
        <xdr:cNvPr id="13" name="TextBox 12"/>
        <xdr:cNvSpPr txBox="1"/>
      </xdr:nvSpPr>
      <xdr:spPr>
        <a:xfrm>
          <a:off x="3436794" y="22113587"/>
          <a:ext cx="762000" cy="415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US" sz="800"/>
        </a:p>
      </xdr:txBody>
    </xdr:sp>
    <xdr:clientData/>
  </xdr:twoCellAnchor>
  <xdr:oneCellAnchor>
    <xdr:from>
      <xdr:col>7</xdr:col>
      <xdr:colOff>47625</xdr:colOff>
      <xdr:row>14</xdr:row>
      <xdr:rowOff>180975</xdr:rowOff>
    </xdr:from>
    <xdr:ext cx="184731" cy="264560"/>
    <xdr:sp macro="" textlink="">
      <xdr:nvSpPr>
        <xdr:cNvPr id="14" name="TextBox 13"/>
        <xdr:cNvSpPr txBox="1"/>
      </xdr:nvSpPr>
      <xdr:spPr>
        <a:xfrm>
          <a:off x="4314825" y="2304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7</xdr:col>
      <xdr:colOff>47625</xdr:colOff>
      <xdr:row>38</xdr:row>
      <xdr:rowOff>180975</xdr:rowOff>
    </xdr:from>
    <xdr:ext cx="184731" cy="264560"/>
    <xdr:sp macro="" textlink="">
      <xdr:nvSpPr>
        <xdr:cNvPr id="18" name="TextBox 17"/>
        <xdr:cNvSpPr txBox="1"/>
      </xdr:nvSpPr>
      <xdr:spPr>
        <a:xfrm>
          <a:off x="4314825" y="27430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4</xdr:col>
      <xdr:colOff>21647</xdr:colOff>
      <xdr:row>25</xdr:row>
      <xdr:rowOff>24679</xdr:rowOff>
    </xdr:from>
    <xdr:to>
      <xdr:col>12</xdr:col>
      <xdr:colOff>587086</xdr:colOff>
      <xdr:row>45</xdr:row>
      <xdr:rowOff>122960</xdr:rowOff>
    </xdr:to>
    <xdr:grpSp>
      <xdr:nvGrpSpPr>
        <xdr:cNvPr id="2" name="Group 1"/>
        <xdr:cNvGrpSpPr/>
      </xdr:nvGrpSpPr>
      <xdr:grpSpPr>
        <a:xfrm>
          <a:off x="2778702" y="4894552"/>
          <a:ext cx="5442239" cy="4067608"/>
          <a:chOff x="2778702" y="4894552"/>
          <a:chExt cx="5442239" cy="4067608"/>
        </a:xfrm>
      </xdr:grpSpPr>
      <xdr:graphicFrame macro="">
        <xdr:nvGraphicFramePr>
          <xdr:cNvPr id="15" name="Chart 14"/>
          <xdr:cNvGraphicFramePr>
            <a:graphicFrameLocks/>
          </xdr:cNvGraphicFramePr>
        </xdr:nvGraphicFramePr>
        <xdr:xfrm>
          <a:off x="2778702" y="4894552"/>
          <a:ext cx="5442239" cy="40676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6" name="TextBox 15"/>
          <xdr:cNvSpPr txBox="1"/>
        </xdr:nvSpPr>
        <xdr:spPr>
          <a:xfrm>
            <a:off x="3199536" y="7798376"/>
            <a:ext cx="876300" cy="3697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- 38.4)</a:t>
            </a: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3609976" y="6686551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- 35.2)</a:t>
            </a: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4812723" y="6511636"/>
            <a:ext cx="867640" cy="3922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800"/>
              <a:t>(Average # of days -12.6)</a:t>
            </a:r>
          </a:p>
          <a:p>
            <a:endParaRPr lang="en-US" sz="800"/>
          </a:p>
        </xdr:txBody>
      </xdr:sp>
      <xdr:sp macro="" textlink="">
        <xdr:nvSpPr>
          <xdr:cNvPr id="11" name="TextBox 10"/>
          <xdr:cNvSpPr txBox="1"/>
        </xdr:nvSpPr>
        <xdr:spPr>
          <a:xfrm>
            <a:off x="4261140" y="7691005"/>
            <a:ext cx="762000" cy="40697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800"/>
              <a:t>(Average # of days - 31.4)</a:t>
            </a:r>
          </a:p>
        </xdr:txBody>
      </xdr:sp>
    </xdr:grp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0.29077</cdr:x>
      <cdr:y>0.2703</cdr:y>
    </cdr:from>
    <cdr:to>
      <cdr:x>0.39958</cdr:x>
      <cdr:y>0.34761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3358" y="1120054"/>
          <a:ext cx="588818" cy="320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0.39799</cdr:x>
      <cdr:y>0.27029</cdr:y>
    </cdr:from>
    <cdr:to>
      <cdr:x>0.54841</cdr:x>
      <cdr:y>0.3561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64578" y="1099901"/>
          <a:ext cx="818101" cy="349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-27)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0.40439</cdr:x>
      <cdr:y>0.07802</cdr:y>
    </cdr:from>
    <cdr:to>
      <cdr:x>0.61722</cdr:x>
      <cdr:y>0.12608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8154" y="325337"/>
          <a:ext cx="1151659" cy="200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with planning</a:t>
          </a:r>
        </a:p>
        <a:p xmlns:a="http://schemas.openxmlformats.org/drawingml/2006/main">
          <a:endParaRPr lang="en-US" sz="900"/>
        </a:p>
      </cdr:txBody>
    </cdr:sp>
  </cdr:relSizeAnchor>
  <cdr:relSizeAnchor xmlns:cdr="http://schemas.openxmlformats.org/drawingml/2006/chartDrawing">
    <cdr:from>
      <cdr:x>0.4812</cdr:x>
      <cdr:y>0.46174</cdr:y>
    </cdr:from>
    <cdr:to>
      <cdr:x>0.92447</cdr:x>
      <cdr:y>0.61956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603790" y="1925350"/>
          <a:ext cx="2398568" cy="658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Data was not available prior to February, 2012 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0.16435</cdr:x>
      <cdr:y>0.29746</cdr:y>
    </cdr:from>
    <cdr:to>
      <cdr:x>0.31477</cdr:x>
      <cdr:y>0.38941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9289" y="1232624"/>
          <a:ext cx="81395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(Average # of</a:t>
          </a:r>
          <a:r>
            <a:rPr lang="en-US" sz="800" baseline="0"/>
            <a:t> days -20.2)</a:t>
          </a:r>
        </a:p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0.79485</cdr:x>
      <cdr:y>0.01954</cdr:y>
    </cdr:from>
    <cdr:to>
      <cdr:x>0.97408</cdr:x>
      <cdr:y>0.06969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0972" y="80964"/>
          <a:ext cx="969818" cy="207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0.15795</cdr:x>
      <cdr:y>0.07387</cdr:y>
    </cdr:from>
    <cdr:to>
      <cdr:x>0.84926</cdr:x>
      <cdr:y>0.13865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54653" y="306099"/>
          <a:ext cx="3740749" cy="268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900"/>
            <a:t>w/o planning</a:t>
          </a:r>
        </a:p>
        <a:p xmlns:a="http://schemas.openxmlformats.org/drawingml/2006/main">
          <a:pPr algn="ctr"/>
          <a:endParaRPr lang="en-US" sz="9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0.76039</cdr:x>
      <cdr:y>0.27574</cdr:y>
    </cdr:from>
    <cdr:to>
      <cdr:x>0.92271</cdr:x>
      <cdr:y>0.39125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96968" y="1291502"/>
          <a:ext cx="1280169" cy="541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733425</xdr:colOff>
      <xdr:row>2</xdr:row>
      <xdr:rowOff>0</xdr:rowOff>
    </xdr:from>
    <xdr:to>
      <xdr:col>15</xdr:col>
      <xdr:colOff>161925</xdr:colOff>
      <xdr:row>31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0.7307</cdr:x>
      <cdr:y>0.65907</cdr:y>
    </cdr:from>
    <cdr:to>
      <cdr:x>0.99367</cdr:x>
      <cdr:y>0.95427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15794" y="2696439"/>
          <a:ext cx="1661176" cy="120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</cdr:x>
      <cdr:y>0.2072</cdr:y>
    </cdr:from>
    <cdr:to>
      <cdr:x>0.06866</cdr:x>
      <cdr:y>0.31321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847725"/>
          <a:ext cx="433705" cy="4337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2</xdr:row>
      <xdr:rowOff>52386</xdr:rowOff>
    </xdr:from>
    <xdr:to>
      <xdr:col>13</xdr:col>
      <xdr:colOff>480059</xdr:colOff>
      <xdr:row>21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23</xdr:row>
      <xdr:rowOff>71436</xdr:rowOff>
    </xdr:from>
    <xdr:to>
      <xdr:col>13</xdr:col>
      <xdr:colOff>476250</xdr:colOff>
      <xdr:row>42</xdr:row>
      <xdr:rowOff>57149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76199</xdr:colOff>
      <xdr:row>44</xdr:row>
      <xdr:rowOff>9525</xdr:rowOff>
    </xdr:from>
    <xdr:to>
      <xdr:col>13</xdr:col>
      <xdr:colOff>581024</xdr:colOff>
      <xdr:row>64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439880</xdr:colOff>
      <xdr:row>14</xdr:row>
      <xdr:rowOff>180978</xdr:rowOff>
    </xdr:from>
    <xdr:to>
      <xdr:col>10</xdr:col>
      <xdr:colOff>52819</xdr:colOff>
      <xdr:row>16</xdr:row>
      <xdr:rowOff>37236</xdr:rowOff>
    </xdr:to>
    <xdr:sp macro="" textlink="">
      <xdr:nvSpPr>
        <xdr:cNvPr id="5" name="TextBox 4"/>
        <xdr:cNvSpPr txBox="1"/>
      </xdr:nvSpPr>
      <xdr:spPr>
        <a:xfrm>
          <a:off x="4942607" y="3029819"/>
          <a:ext cx="825212" cy="2199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( 28% of total)</a:t>
          </a:r>
        </a:p>
      </xdr:txBody>
    </xdr:sp>
    <xdr:clientData/>
  </xdr:twoCellAnchor>
  <xdr:twoCellAnchor>
    <xdr:from>
      <xdr:col>8</xdr:col>
      <xdr:colOff>79662</xdr:colOff>
      <xdr:row>35</xdr:row>
      <xdr:rowOff>29442</xdr:rowOff>
    </xdr:from>
    <xdr:to>
      <xdr:col>9</xdr:col>
      <xdr:colOff>298737</xdr:colOff>
      <xdr:row>36</xdr:row>
      <xdr:rowOff>67543</xdr:rowOff>
    </xdr:to>
    <xdr:sp macro="" textlink="">
      <xdr:nvSpPr>
        <xdr:cNvPr id="6" name="TextBox 5"/>
        <xdr:cNvSpPr txBox="1"/>
      </xdr:nvSpPr>
      <xdr:spPr>
        <a:xfrm>
          <a:off x="4573730" y="6844147"/>
          <a:ext cx="825212" cy="219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48% of total)</a:t>
          </a:r>
        </a:p>
      </xdr:txBody>
    </xdr:sp>
    <xdr:clientData/>
  </xdr:twoCellAnchor>
  <xdr:twoCellAnchor>
    <xdr:from>
      <xdr:col>8</xdr:col>
      <xdr:colOff>354156</xdr:colOff>
      <xdr:row>51</xdr:row>
      <xdr:rowOff>109970</xdr:rowOff>
    </xdr:from>
    <xdr:to>
      <xdr:col>9</xdr:col>
      <xdr:colOff>573231</xdr:colOff>
      <xdr:row>52</xdr:row>
      <xdr:rowOff>148070</xdr:rowOff>
    </xdr:to>
    <xdr:sp macro="" textlink="">
      <xdr:nvSpPr>
        <xdr:cNvPr id="7" name="TextBox 6"/>
        <xdr:cNvSpPr txBox="1"/>
      </xdr:nvSpPr>
      <xdr:spPr>
        <a:xfrm>
          <a:off x="4856883" y="10518197"/>
          <a:ext cx="825212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( 60% of total)</a:t>
          </a:r>
        </a:p>
      </xdr:txBody>
    </xdr:sp>
    <xdr:clientData/>
  </xdr:twoCellAnchor>
  <xdr:twoCellAnchor>
    <xdr:from>
      <xdr:col>5</xdr:col>
      <xdr:colOff>90922</xdr:colOff>
      <xdr:row>67</xdr:row>
      <xdr:rowOff>32471</xdr:rowOff>
    </xdr:from>
    <xdr:to>
      <xdr:col>13</xdr:col>
      <xdr:colOff>471922</xdr:colOff>
      <xdr:row>86</xdr:row>
      <xdr:rowOff>122959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255444</xdr:colOff>
      <xdr:row>77</xdr:row>
      <xdr:rowOff>3463</xdr:rowOff>
    </xdr:from>
    <xdr:to>
      <xdr:col>9</xdr:col>
      <xdr:colOff>474519</xdr:colOff>
      <xdr:row>78</xdr:row>
      <xdr:rowOff>41563</xdr:rowOff>
    </xdr:to>
    <xdr:sp macro="" textlink="">
      <xdr:nvSpPr>
        <xdr:cNvPr id="9" name="TextBox 8"/>
        <xdr:cNvSpPr txBox="1"/>
      </xdr:nvSpPr>
      <xdr:spPr>
        <a:xfrm>
          <a:off x="4758171" y="15555190"/>
          <a:ext cx="825212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( 86% of total)</a:t>
          </a:r>
        </a:p>
      </xdr:txBody>
    </xdr:sp>
    <xdr:clientData/>
  </xdr:twoCellAnchor>
  <xdr:twoCellAnchor>
    <xdr:from>
      <xdr:col>5</xdr:col>
      <xdr:colOff>0</xdr:colOff>
      <xdr:row>89</xdr:row>
      <xdr:rowOff>33336</xdr:rowOff>
    </xdr:from>
    <xdr:to>
      <xdr:col>13</xdr:col>
      <xdr:colOff>600074</xdr:colOff>
      <xdr:row>109</xdr:row>
      <xdr:rowOff>57149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429708</xdr:colOff>
      <xdr:row>101</xdr:row>
      <xdr:rowOff>29226</xdr:rowOff>
    </xdr:from>
    <xdr:to>
      <xdr:col>10</xdr:col>
      <xdr:colOff>41565</xdr:colOff>
      <xdr:row>102</xdr:row>
      <xdr:rowOff>67326</xdr:rowOff>
    </xdr:to>
    <xdr:sp macro="" textlink="">
      <xdr:nvSpPr>
        <xdr:cNvPr id="11" name="TextBox 10"/>
        <xdr:cNvSpPr txBox="1"/>
      </xdr:nvSpPr>
      <xdr:spPr>
        <a:xfrm>
          <a:off x="4932435" y="20343453"/>
          <a:ext cx="82413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(32% of total)</a:t>
          </a:r>
        </a:p>
      </xdr:txBody>
    </xdr:sp>
    <xdr:clientData/>
  </xdr:twoCellAnchor>
  <xdr:oneCellAnchor>
    <xdr:from>
      <xdr:col>8</xdr:col>
      <xdr:colOff>47625</xdr:colOff>
      <xdr:row>119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724650" y="2532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0.08811</cdr:x>
      <cdr:y>0.02493</cdr:y>
    </cdr:from>
    <cdr:to>
      <cdr:x>0.97085</cdr:x>
      <cdr:y>0.11668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3261" y="92220"/>
          <a:ext cx="4641273" cy="339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i="0" baseline="0">
              <a:effectLst/>
              <a:latin typeface="+mn-lt"/>
              <a:ea typeface="+mn-ea"/>
              <a:cs typeface="+mn-cs"/>
            </a:rPr>
            <a:t>Work Order Backlog - Grounds Maintenance</a:t>
          </a:r>
          <a:endParaRPr lang="en-US" sz="18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2</xdr:row>
      <xdr:rowOff>82867</xdr:rowOff>
    </xdr:from>
    <xdr:to>
      <xdr:col>15</xdr:col>
      <xdr:colOff>546100</xdr:colOff>
      <xdr:row>21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29</xdr:row>
      <xdr:rowOff>38100</xdr:rowOff>
    </xdr:from>
    <xdr:to>
      <xdr:col>15</xdr:col>
      <xdr:colOff>558799</xdr:colOff>
      <xdr:row>50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63500</xdr:colOff>
      <xdr:row>54</xdr:row>
      <xdr:rowOff>101600</xdr:rowOff>
    </xdr:from>
    <xdr:to>
      <xdr:col>15</xdr:col>
      <xdr:colOff>508000</xdr:colOff>
      <xdr:row>76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11429</xdr:colOff>
      <xdr:row>80</xdr:row>
      <xdr:rowOff>161606</xdr:rowOff>
    </xdr:from>
    <xdr:to>
      <xdr:col>15</xdr:col>
      <xdr:colOff>546100</xdr:colOff>
      <xdr:row>103</xdr:row>
      <xdr:rowOff>38099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34289</xdr:colOff>
      <xdr:row>107</xdr:row>
      <xdr:rowOff>143191</xdr:rowOff>
    </xdr:from>
    <xdr:to>
      <xdr:col>15</xdr:col>
      <xdr:colOff>533400</xdr:colOff>
      <xdr:row>129</xdr:row>
      <xdr:rowOff>50800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104775</xdr:colOff>
      <xdr:row>3</xdr:row>
      <xdr:rowOff>61911</xdr:rowOff>
    </xdr:from>
    <xdr:to>
      <xdr:col>23</xdr:col>
      <xdr:colOff>190500</xdr:colOff>
      <xdr:row>18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142875</xdr:colOff>
      <xdr:row>22</xdr:row>
      <xdr:rowOff>61911</xdr:rowOff>
    </xdr:from>
    <xdr:to>
      <xdr:col>23</xdr:col>
      <xdr:colOff>247650</xdr:colOff>
      <xdr:row>40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220980</xdr:colOff>
      <xdr:row>29</xdr:row>
      <xdr:rowOff>121920</xdr:rowOff>
    </xdr:from>
    <xdr:to>
      <xdr:col>23</xdr:col>
      <xdr:colOff>102870</xdr:colOff>
      <xdr:row>31</xdr:row>
      <xdr:rowOff>131445</xdr:rowOff>
    </xdr:to>
    <xdr:sp macro="" textlink="">
      <xdr:nvSpPr>
        <xdr:cNvPr id="4" name="TextBox 3"/>
        <xdr:cNvSpPr txBox="1"/>
      </xdr:nvSpPr>
      <xdr:spPr>
        <a:xfrm>
          <a:off x="15217140" y="6294120"/>
          <a:ext cx="1070610" cy="4057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000"/>
            <a:t>$838,483 under budget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508636</xdr:colOff>
      <xdr:row>7</xdr:row>
      <xdr:rowOff>19050</xdr:rowOff>
    </xdr:from>
    <xdr:to>
      <xdr:col>16</xdr:col>
      <xdr:colOff>26671</xdr:colOff>
      <xdr:row>30</xdr:row>
      <xdr:rowOff>55245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30481</xdr:colOff>
      <xdr:row>33</xdr:row>
      <xdr:rowOff>186691</xdr:rowOff>
    </xdr:from>
    <xdr:to>
      <xdr:col>16</xdr:col>
      <xdr:colOff>240030</xdr:colOff>
      <xdr:row>55</xdr:row>
      <xdr:rowOff>43815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PI/1Q%20Projections%20-%20Utilities%20vs1%20%20vs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3294\AppData\Local\Microsoft\Windows\Temporary%20Internet%20Files\Content.Outlook\RQ8ZRBQ1\KPIs%20-%20Templat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Utility by Month"/>
      <sheetName val="Cost and Consumption by month"/>
      <sheetName val="Totals by Utility type"/>
      <sheetName val="Expenses"/>
    </sheetNames>
    <sheetDataSet>
      <sheetData sheetId="0" refreshError="1"/>
      <sheetData sheetId="1" refreshError="1"/>
      <sheetData sheetId="2">
        <row r="115">
          <cell r="D115">
            <v>1462625.79</v>
          </cell>
          <cell r="P115">
            <v>148457.69000000018</v>
          </cell>
        </row>
        <row r="116">
          <cell r="D116">
            <v>1493468.5299999998</v>
          </cell>
        </row>
        <row r="117">
          <cell r="D117">
            <v>1684623.94</v>
          </cell>
        </row>
        <row r="118">
          <cell r="D118">
            <v>1708492.04</v>
          </cell>
        </row>
        <row r="119">
          <cell r="D119">
            <v>1566531.4600000002</v>
          </cell>
        </row>
        <row r="120">
          <cell r="D120">
            <v>1659539.87</v>
          </cell>
        </row>
        <row r="121">
          <cell r="D121">
            <v>1309764.8700000001</v>
          </cell>
          <cell r="K121">
            <v>0</v>
          </cell>
        </row>
        <row r="122">
          <cell r="D122">
            <v>1436752.77</v>
          </cell>
          <cell r="K122">
            <v>0</v>
          </cell>
        </row>
        <row r="123">
          <cell r="D123">
            <v>1459204.6199999999</v>
          </cell>
          <cell r="K123">
            <v>0</v>
          </cell>
        </row>
        <row r="124">
          <cell r="D124">
            <v>1605753.03</v>
          </cell>
          <cell r="K124">
            <v>0</v>
          </cell>
        </row>
        <row r="125">
          <cell r="D125">
            <v>1562596.23</v>
          </cell>
          <cell r="K125">
            <v>0</v>
          </cell>
        </row>
        <row r="126">
          <cell r="D126">
            <v>1418345.5999999999</v>
          </cell>
          <cell r="K126">
            <v>0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Utilities"/>
      <sheetName val="Business Services"/>
    </sheetNames>
    <sheetDataSet>
      <sheetData sheetId="0"/>
      <sheetData sheetId="1"/>
      <sheetData sheetId="2"/>
      <sheetData sheetId="3">
        <row r="4">
          <cell r="A4">
            <v>40878</v>
          </cell>
        </row>
        <row r="32">
          <cell r="B32" t="str">
            <v>% in 2 days or less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view="pageBreakPreview" zoomScale="70" zoomScaleNormal="70" zoomScaleSheetLayoutView="70" workbookViewId="0">
      <selection activeCell="B35" sqref="B35"/>
    </sheetView>
  </sheetViews>
  <sheetFormatPr defaultRowHeight="14.4" x14ac:dyDescent="0.3"/>
  <cols>
    <col min="1" max="1" width="7.6640625" style="21" customWidth="1"/>
    <col min="2" max="2" width="10.5546875" bestFit="1" customWidth="1"/>
  </cols>
  <sheetData>
    <row r="1" spans="1:3" x14ac:dyDescent="0.3">
      <c r="B1" t="s">
        <v>55</v>
      </c>
    </row>
    <row r="2" spans="1:3" x14ac:dyDescent="0.3">
      <c r="A2" s="21" t="s">
        <v>54</v>
      </c>
      <c r="C2" t="s">
        <v>10</v>
      </c>
    </row>
    <row r="3" spans="1:3" x14ac:dyDescent="0.3">
      <c r="A3" s="21">
        <v>40818</v>
      </c>
      <c r="B3">
        <v>16</v>
      </c>
    </row>
    <row r="4" spans="1:3" x14ac:dyDescent="0.3">
      <c r="A4" s="21">
        <v>40825</v>
      </c>
      <c r="B4">
        <v>16</v>
      </c>
    </row>
    <row r="5" spans="1:3" x14ac:dyDescent="0.3">
      <c r="A5" s="21">
        <v>40832</v>
      </c>
      <c r="B5">
        <v>17</v>
      </c>
    </row>
    <row r="6" spans="1:3" x14ac:dyDescent="0.3">
      <c r="A6" s="21">
        <v>40839</v>
      </c>
      <c r="B6">
        <v>17</v>
      </c>
    </row>
    <row r="7" spans="1:3" x14ac:dyDescent="0.3">
      <c r="A7" s="21">
        <v>40846</v>
      </c>
      <c r="B7">
        <v>20</v>
      </c>
    </row>
    <row r="8" spans="1:3" x14ac:dyDescent="0.3">
      <c r="A8" s="21">
        <v>40853</v>
      </c>
      <c r="B8">
        <v>20</v>
      </c>
    </row>
    <row r="9" spans="1:3" x14ac:dyDescent="0.3">
      <c r="A9" s="21">
        <v>40860</v>
      </c>
      <c r="B9">
        <v>21</v>
      </c>
    </row>
    <row r="10" spans="1:3" x14ac:dyDescent="0.3">
      <c r="A10" s="21">
        <v>40867</v>
      </c>
      <c r="B10">
        <v>21</v>
      </c>
    </row>
    <row r="11" spans="1:3" x14ac:dyDescent="0.3">
      <c r="A11" s="21">
        <v>40874</v>
      </c>
      <c r="B11">
        <v>22</v>
      </c>
    </row>
    <row r="12" spans="1:3" x14ac:dyDescent="0.3">
      <c r="A12" s="21">
        <v>40881</v>
      </c>
      <c r="B12">
        <v>25</v>
      </c>
    </row>
    <row r="13" spans="1:3" x14ac:dyDescent="0.3">
      <c r="A13" s="21">
        <v>40888</v>
      </c>
      <c r="B13">
        <v>28</v>
      </c>
    </row>
    <row r="14" spans="1:3" x14ac:dyDescent="0.3">
      <c r="A14" s="21">
        <v>40895</v>
      </c>
      <c r="B14">
        <v>29</v>
      </c>
    </row>
    <row r="15" spans="1:3" x14ac:dyDescent="0.3">
      <c r="A15" s="21">
        <v>40909</v>
      </c>
      <c r="B15">
        <v>33</v>
      </c>
    </row>
    <row r="16" spans="1:3" x14ac:dyDescent="0.3">
      <c r="A16" s="21">
        <v>40916</v>
      </c>
      <c r="B16">
        <v>37</v>
      </c>
    </row>
    <row r="17" spans="1:3" x14ac:dyDescent="0.3">
      <c r="A17" s="21">
        <v>40923</v>
      </c>
      <c r="B17">
        <v>40</v>
      </c>
    </row>
    <row r="18" spans="1:3" x14ac:dyDescent="0.3">
      <c r="A18" s="21">
        <v>40930</v>
      </c>
      <c r="B18">
        <v>41</v>
      </c>
    </row>
    <row r="19" spans="1:3" x14ac:dyDescent="0.3">
      <c r="A19" s="21">
        <v>40937</v>
      </c>
      <c r="B19">
        <v>42</v>
      </c>
    </row>
    <row r="20" spans="1:3" x14ac:dyDescent="0.3">
      <c r="A20" s="21">
        <v>40944</v>
      </c>
      <c r="B20">
        <v>45</v>
      </c>
    </row>
    <row r="21" spans="1:3" x14ac:dyDescent="0.3">
      <c r="A21" s="21">
        <v>40951</v>
      </c>
      <c r="B21">
        <v>49</v>
      </c>
    </row>
    <row r="22" spans="1:3" x14ac:dyDescent="0.3">
      <c r="A22" s="21">
        <v>40958</v>
      </c>
      <c r="B22">
        <v>53</v>
      </c>
    </row>
    <row r="23" spans="1:3" x14ac:dyDescent="0.3">
      <c r="A23" s="21">
        <v>40965</v>
      </c>
      <c r="B23">
        <v>56</v>
      </c>
    </row>
    <row r="24" spans="1:3" x14ac:dyDescent="0.3">
      <c r="A24" s="21">
        <v>40972</v>
      </c>
      <c r="B24">
        <v>60</v>
      </c>
      <c r="C24">
        <v>50</v>
      </c>
    </row>
    <row r="25" spans="1:3" x14ac:dyDescent="0.3">
      <c r="A25" s="21">
        <v>40979</v>
      </c>
      <c r="B25">
        <v>62</v>
      </c>
    </row>
    <row r="26" spans="1:3" x14ac:dyDescent="0.3">
      <c r="A26" s="21">
        <v>40986</v>
      </c>
      <c r="B26">
        <v>65</v>
      </c>
    </row>
    <row r="27" spans="1:3" x14ac:dyDescent="0.3">
      <c r="A27" s="21">
        <v>40993</v>
      </c>
      <c r="B27">
        <v>67</v>
      </c>
      <c r="C27">
        <v>65</v>
      </c>
    </row>
    <row r="28" spans="1:3" x14ac:dyDescent="0.3">
      <c r="A28" s="21">
        <v>41000</v>
      </c>
      <c r="B28">
        <v>71</v>
      </c>
    </row>
    <row r="29" spans="1:3" x14ac:dyDescent="0.3">
      <c r="A29" s="21">
        <v>41007</v>
      </c>
      <c r="B29">
        <v>73</v>
      </c>
    </row>
    <row r="30" spans="1:3" x14ac:dyDescent="0.3">
      <c r="A30" s="21">
        <v>41014</v>
      </c>
      <c r="B30">
        <v>75</v>
      </c>
    </row>
    <row r="31" spans="1:3" x14ac:dyDescent="0.3">
      <c r="A31" s="21">
        <v>41021</v>
      </c>
      <c r="B31">
        <v>77</v>
      </c>
    </row>
    <row r="32" spans="1:3" x14ac:dyDescent="0.3">
      <c r="A32" s="21">
        <v>41028</v>
      </c>
      <c r="B32">
        <v>79</v>
      </c>
    </row>
    <row r="33" spans="1:3" x14ac:dyDescent="0.3">
      <c r="A33" s="21">
        <v>41035</v>
      </c>
      <c r="B33">
        <v>81</v>
      </c>
    </row>
    <row r="34" spans="1:3" x14ac:dyDescent="0.3">
      <c r="A34" s="21">
        <v>41042</v>
      </c>
    </row>
    <row r="35" spans="1:3" x14ac:dyDescent="0.3">
      <c r="A35" s="21">
        <v>41049</v>
      </c>
    </row>
    <row r="36" spans="1:3" x14ac:dyDescent="0.3">
      <c r="A36" s="21">
        <v>41056</v>
      </c>
    </row>
    <row r="37" spans="1:3" x14ac:dyDescent="0.3">
      <c r="A37" s="21">
        <v>41063</v>
      </c>
    </row>
    <row r="38" spans="1:3" x14ac:dyDescent="0.3">
      <c r="A38" s="21">
        <v>41070</v>
      </c>
    </row>
    <row r="39" spans="1:3" x14ac:dyDescent="0.3">
      <c r="A39" s="21">
        <v>41077</v>
      </c>
    </row>
    <row r="40" spans="1:3" x14ac:dyDescent="0.3">
      <c r="A40" s="21">
        <v>41084</v>
      </c>
    </row>
    <row r="41" spans="1:3" x14ac:dyDescent="0.3">
      <c r="A41" s="21">
        <v>41091</v>
      </c>
      <c r="C41">
        <v>95</v>
      </c>
    </row>
  </sheetData>
  <pageMargins left="0.7" right="0.7" top="0.75" bottom="0.75" header="0.3" footer="0.3"/>
  <pageSetup scale="82" orientation="landscape" r:id="rId1"/>
  <colBreaks count="1" manualBreakCount="1">
    <brk id="18" max="3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80" zoomScaleNormal="80" workbookViewId="0">
      <selection activeCell="B9" sqref="B9"/>
    </sheetView>
  </sheetViews>
  <sheetFormatPr defaultRowHeight="14.4" x14ac:dyDescent="0.3"/>
  <cols>
    <col min="1" max="1" width="8.33203125" customWidth="1"/>
    <col min="2" max="2" width="7.44140625" bestFit="1" customWidth="1"/>
    <col min="3" max="3" width="15" bestFit="1" customWidth="1"/>
  </cols>
  <sheetData>
    <row r="1" spans="1:8" s="51" customFormat="1" ht="15.6" x14ac:dyDescent="0.3">
      <c r="A1" s="51" t="s">
        <v>63</v>
      </c>
      <c r="F1" s="51" t="s">
        <v>52</v>
      </c>
      <c r="H1" s="51" t="s">
        <v>53</v>
      </c>
    </row>
    <row r="2" spans="1:8" x14ac:dyDescent="0.3">
      <c r="C2" t="s">
        <v>49</v>
      </c>
    </row>
    <row r="3" spans="1:8" x14ac:dyDescent="0.3">
      <c r="A3" t="s">
        <v>50</v>
      </c>
      <c r="B3" s="50">
        <v>4.16</v>
      </c>
      <c r="C3" s="50">
        <v>6</v>
      </c>
    </row>
    <row r="4" spans="1:8" x14ac:dyDescent="0.3">
      <c r="A4" t="s">
        <v>51</v>
      </c>
      <c r="B4" s="50">
        <v>3.65</v>
      </c>
      <c r="C4" s="50">
        <v>23</v>
      </c>
    </row>
    <row r="5" spans="1:8" x14ac:dyDescent="0.3">
      <c r="A5" t="s">
        <v>32</v>
      </c>
      <c r="B5" s="50">
        <v>4.1399999999999997</v>
      </c>
      <c r="C5" s="50">
        <v>14</v>
      </c>
    </row>
    <row r="6" spans="1:8" x14ac:dyDescent="0.3">
      <c r="A6" t="s">
        <v>31</v>
      </c>
      <c r="B6" s="50">
        <v>4.4800000000000004</v>
      </c>
      <c r="C6" s="50">
        <v>15</v>
      </c>
    </row>
    <row r="7" spans="1:8" x14ac:dyDescent="0.3">
      <c r="A7" t="s">
        <v>30</v>
      </c>
      <c r="B7" s="50"/>
      <c r="C7" s="50"/>
    </row>
    <row r="8" spans="1:8" x14ac:dyDescent="0.3">
      <c r="A8" t="s">
        <v>29</v>
      </c>
      <c r="B8" s="50"/>
      <c r="C8" s="50"/>
    </row>
    <row r="10" spans="1:8" s="19" customFormat="1" x14ac:dyDescent="0.3"/>
    <row r="11" spans="1:8" s="20" customFormat="1" x14ac:dyDescent="0.3"/>
  </sheetData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zoomScale="110" zoomScaleNormal="110" zoomScaleSheetLayoutView="50" workbookViewId="0">
      <selection activeCell="C8" sqref="C8"/>
    </sheetView>
  </sheetViews>
  <sheetFormatPr defaultRowHeight="14.4" x14ac:dyDescent="0.3"/>
  <cols>
    <col min="1" max="1" width="14.5546875" customWidth="1"/>
    <col min="2" max="2" width="4.88671875" bestFit="1" customWidth="1"/>
    <col min="3" max="3" width="7.109375" style="35" bestFit="1" customWidth="1"/>
    <col min="4" max="4" width="6.88671875" style="35" customWidth="1"/>
    <col min="5" max="5" width="7.33203125" style="35" bestFit="1" customWidth="1"/>
  </cols>
  <sheetData>
    <row r="1" spans="1:5" ht="18" x14ac:dyDescent="0.35">
      <c r="A1" s="44" t="s">
        <v>0</v>
      </c>
      <c r="B1" s="44"/>
    </row>
    <row r="3" spans="1:5" ht="30" x14ac:dyDescent="0.25">
      <c r="A3" s="22" t="s">
        <v>1</v>
      </c>
      <c r="B3" s="22" t="s">
        <v>10</v>
      </c>
      <c r="C3" s="35" t="s">
        <v>2</v>
      </c>
      <c r="D3" s="35" t="s">
        <v>3</v>
      </c>
    </row>
    <row r="4" spans="1:5" ht="15" x14ac:dyDescent="0.25">
      <c r="A4" s="1">
        <v>40909</v>
      </c>
      <c r="B4" s="1"/>
      <c r="C4" s="59">
        <v>247</v>
      </c>
      <c r="D4" s="58">
        <v>146</v>
      </c>
      <c r="E4" s="37">
        <f>+D4/C4</f>
        <v>0.59109311740890691</v>
      </c>
    </row>
    <row r="5" spans="1:5" ht="15" x14ac:dyDescent="0.25">
      <c r="A5" s="1">
        <v>40940</v>
      </c>
      <c r="B5" s="1"/>
      <c r="C5" s="59">
        <v>130</v>
      </c>
      <c r="D5" s="58">
        <v>54</v>
      </c>
      <c r="E5" s="37">
        <f t="shared" ref="E5:E15" si="0">+D5/C5</f>
        <v>0.41538461538461541</v>
      </c>
    </row>
    <row r="6" spans="1:5" ht="15" x14ac:dyDescent="0.25">
      <c r="A6" s="1">
        <v>40969</v>
      </c>
      <c r="B6" s="1"/>
      <c r="C6" s="59">
        <v>78</v>
      </c>
      <c r="D6" s="58">
        <v>13</v>
      </c>
      <c r="E6" s="37">
        <f t="shared" si="0"/>
        <v>0.16666666666666666</v>
      </c>
    </row>
    <row r="7" spans="1:5" ht="15" x14ac:dyDescent="0.25">
      <c r="A7" s="1">
        <v>41000</v>
      </c>
      <c r="B7" s="1"/>
      <c r="C7" s="60">
        <v>116</v>
      </c>
      <c r="D7" s="58">
        <v>33</v>
      </c>
      <c r="E7" s="37">
        <f t="shared" si="0"/>
        <v>0.28448275862068967</v>
      </c>
    </row>
    <row r="8" spans="1:5" ht="15" x14ac:dyDescent="0.25">
      <c r="A8" s="1">
        <v>41030</v>
      </c>
      <c r="B8" s="1"/>
      <c r="C8" s="60">
        <v>77</v>
      </c>
      <c r="D8" s="69">
        <v>46</v>
      </c>
      <c r="E8" s="37">
        <f t="shared" si="0"/>
        <v>0.59740259740259738</v>
      </c>
    </row>
    <row r="9" spans="1:5" ht="15" x14ac:dyDescent="0.25">
      <c r="A9" s="1">
        <v>41061</v>
      </c>
      <c r="B9" s="1"/>
      <c r="C9" s="38"/>
      <c r="E9" s="37" t="e">
        <f t="shared" si="0"/>
        <v>#DIV/0!</v>
      </c>
    </row>
    <row r="10" spans="1:5" x14ac:dyDescent="0.3">
      <c r="A10" s="1">
        <v>41091</v>
      </c>
      <c r="B10" s="1"/>
      <c r="C10" s="38"/>
      <c r="E10" s="37" t="e">
        <f t="shared" si="0"/>
        <v>#DIV/0!</v>
      </c>
    </row>
    <row r="11" spans="1:5" x14ac:dyDescent="0.3">
      <c r="A11" s="1">
        <v>41122</v>
      </c>
      <c r="B11" s="1"/>
      <c r="C11" s="38"/>
      <c r="E11" s="37" t="e">
        <f t="shared" si="0"/>
        <v>#DIV/0!</v>
      </c>
    </row>
    <row r="12" spans="1:5" x14ac:dyDescent="0.3">
      <c r="A12" s="1">
        <v>41153</v>
      </c>
      <c r="B12" s="1"/>
      <c r="C12" s="38"/>
      <c r="E12" s="37" t="e">
        <f t="shared" si="0"/>
        <v>#DIV/0!</v>
      </c>
    </row>
    <row r="13" spans="1:5" x14ac:dyDescent="0.3">
      <c r="A13" s="1">
        <v>41183</v>
      </c>
      <c r="B13" s="1"/>
      <c r="C13" s="38"/>
      <c r="E13" s="37" t="e">
        <f t="shared" si="0"/>
        <v>#DIV/0!</v>
      </c>
    </row>
    <row r="14" spans="1:5" x14ac:dyDescent="0.3">
      <c r="A14" s="1">
        <v>41214</v>
      </c>
      <c r="B14" s="1"/>
      <c r="C14" s="38"/>
      <c r="E14" s="37" t="e">
        <f t="shared" si="0"/>
        <v>#DIV/0!</v>
      </c>
    </row>
    <row r="15" spans="1:5" x14ac:dyDescent="0.3">
      <c r="A15" s="1">
        <v>41244</v>
      </c>
      <c r="B15" s="1"/>
      <c r="C15" s="38"/>
      <c r="E15" s="37" t="e">
        <f t="shared" si="0"/>
        <v>#DIV/0!</v>
      </c>
    </row>
    <row r="16" spans="1:5" x14ac:dyDescent="0.3">
      <c r="A16" s="1"/>
      <c r="B16" s="1"/>
      <c r="C16" s="38"/>
    </row>
    <row r="17" spans="1:5" x14ac:dyDescent="0.3">
      <c r="A17" s="1"/>
      <c r="B17" s="1"/>
    </row>
    <row r="18" spans="1:5" x14ac:dyDescent="0.3">
      <c r="A18" s="2"/>
      <c r="B18" s="2"/>
    </row>
    <row r="19" spans="1:5" x14ac:dyDescent="0.3">
      <c r="A19" s="2"/>
      <c r="B19" s="2"/>
    </row>
    <row r="24" spans="1:5" ht="30" x14ac:dyDescent="0.25">
      <c r="A24" s="22" t="s">
        <v>4</v>
      </c>
      <c r="B24" s="22" t="s">
        <v>10</v>
      </c>
      <c r="C24" s="35" t="s">
        <v>2</v>
      </c>
      <c r="D24" s="35" t="s">
        <v>3</v>
      </c>
    </row>
    <row r="25" spans="1:5" ht="15" x14ac:dyDescent="0.25">
      <c r="A25" s="1">
        <v>40909</v>
      </c>
      <c r="B25" s="57">
        <v>300</v>
      </c>
      <c r="C25" s="62">
        <v>774</v>
      </c>
      <c r="D25" s="61">
        <v>415</v>
      </c>
      <c r="E25" s="37">
        <f>+D25/C25</f>
        <v>0.53617571059431524</v>
      </c>
    </row>
    <row r="26" spans="1:5" ht="15" x14ac:dyDescent="0.25">
      <c r="A26" s="1">
        <v>40940</v>
      </c>
      <c r="B26" s="57">
        <v>300</v>
      </c>
      <c r="C26" s="62">
        <v>395</v>
      </c>
      <c r="D26" s="61">
        <v>81</v>
      </c>
      <c r="E26" s="37">
        <f t="shared" ref="E26:E36" si="1">+D26/C26</f>
        <v>0.20506329113924052</v>
      </c>
    </row>
    <row r="27" spans="1:5" x14ac:dyDescent="0.3">
      <c r="A27" s="1">
        <v>40969</v>
      </c>
      <c r="B27" s="57">
        <v>300</v>
      </c>
      <c r="C27" s="62">
        <v>262</v>
      </c>
      <c r="D27" s="61">
        <v>108</v>
      </c>
      <c r="E27" s="37">
        <f t="shared" si="1"/>
        <v>0.41221374045801529</v>
      </c>
    </row>
    <row r="28" spans="1:5" x14ac:dyDescent="0.3">
      <c r="A28" s="1">
        <v>41000</v>
      </c>
      <c r="B28" s="57">
        <v>300</v>
      </c>
      <c r="C28" s="62">
        <v>341</v>
      </c>
      <c r="D28" s="61">
        <v>164</v>
      </c>
      <c r="E28" s="37">
        <f t="shared" si="1"/>
        <v>0.48093841642228741</v>
      </c>
    </row>
    <row r="29" spans="1:5" x14ac:dyDescent="0.3">
      <c r="A29" s="1">
        <v>41030</v>
      </c>
      <c r="B29" s="57">
        <v>300</v>
      </c>
      <c r="C29" s="36">
        <v>509</v>
      </c>
      <c r="D29" s="35">
        <v>386</v>
      </c>
      <c r="E29" s="37">
        <f t="shared" si="1"/>
        <v>0.75834970530451862</v>
      </c>
    </row>
    <row r="30" spans="1:5" x14ac:dyDescent="0.3">
      <c r="A30" s="1">
        <v>41061</v>
      </c>
      <c r="B30" s="57">
        <v>300</v>
      </c>
      <c r="C30" s="36"/>
      <c r="E30" s="37" t="e">
        <f t="shared" si="1"/>
        <v>#DIV/0!</v>
      </c>
    </row>
    <row r="31" spans="1:5" x14ac:dyDescent="0.3">
      <c r="A31" s="1">
        <v>41091</v>
      </c>
      <c r="B31" s="57">
        <v>300</v>
      </c>
      <c r="C31" s="36"/>
      <c r="E31" s="37" t="e">
        <f t="shared" si="1"/>
        <v>#DIV/0!</v>
      </c>
    </row>
    <row r="32" spans="1:5" x14ac:dyDescent="0.3">
      <c r="A32" s="1">
        <v>41122</v>
      </c>
      <c r="B32" s="57">
        <v>300</v>
      </c>
      <c r="C32" s="36"/>
      <c r="E32" s="37" t="e">
        <f t="shared" si="1"/>
        <v>#DIV/0!</v>
      </c>
    </row>
    <row r="33" spans="1:5" x14ac:dyDescent="0.3">
      <c r="A33" s="1">
        <v>41153</v>
      </c>
      <c r="B33" s="57">
        <v>300</v>
      </c>
      <c r="C33" s="36"/>
      <c r="E33" s="37" t="e">
        <f t="shared" si="1"/>
        <v>#DIV/0!</v>
      </c>
    </row>
    <row r="34" spans="1:5" x14ac:dyDescent="0.3">
      <c r="A34" s="1">
        <v>41183</v>
      </c>
      <c r="B34" s="57">
        <v>300</v>
      </c>
      <c r="C34" s="36"/>
      <c r="E34" s="37" t="e">
        <f t="shared" si="1"/>
        <v>#DIV/0!</v>
      </c>
    </row>
    <row r="35" spans="1:5" x14ac:dyDescent="0.3">
      <c r="A35" s="1">
        <v>41214</v>
      </c>
      <c r="B35" s="57">
        <v>300</v>
      </c>
      <c r="C35" s="36"/>
      <c r="D35" s="38"/>
      <c r="E35" s="37" t="e">
        <f t="shared" si="1"/>
        <v>#DIV/0!</v>
      </c>
    </row>
    <row r="36" spans="1:5" x14ac:dyDescent="0.3">
      <c r="A36" s="1">
        <v>41244</v>
      </c>
      <c r="B36" s="57">
        <v>300</v>
      </c>
      <c r="C36" s="36"/>
      <c r="E36" s="37" t="e">
        <f t="shared" si="1"/>
        <v>#DIV/0!</v>
      </c>
    </row>
    <row r="37" spans="1:5" x14ac:dyDescent="0.3">
      <c r="A37" s="2"/>
      <c r="B37" s="2"/>
      <c r="C37" s="36"/>
    </row>
    <row r="38" spans="1:5" x14ac:dyDescent="0.3">
      <c r="A38" s="2"/>
      <c r="B38" s="2"/>
      <c r="C38" s="39"/>
    </row>
    <row r="39" spans="1:5" x14ac:dyDescent="0.3">
      <c r="A39" s="2"/>
      <c r="B39" s="2"/>
      <c r="C39" s="39"/>
    </row>
    <row r="40" spans="1:5" x14ac:dyDescent="0.3">
      <c r="C40" s="39"/>
    </row>
    <row r="41" spans="1:5" x14ac:dyDescent="0.3">
      <c r="C41" s="39"/>
    </row>
    <row r="42" spans="1:5" x14ac:dyDescent="0.3">
      <c r="C42" s="39"/>
    </row>
    <row r="43" spans="1:5" x14ac:dyDescent="0.3">
      <c r="C43" s="39"/>
    </row>
    <row r="44" spans="1:5" x14ac:dyDescent="0.3">
      <c r="C44" s="39"/>
    </row>
    <row r="46" spans="1:5" ht="43.2" x14ac:dyDescent="0.3">
      <c r="A46" s="22" t="s">
        <v>5</v>
      </c>
      <c r="B46" s="22" t="s">
        <v>10</v>
      </c>
      <c r="C46" s="35" t="s">
        <v>2</v>
      </c>
      <c r="D46" s="35" t="s">
        <v>3</v>
      </c>
    </row>
    <row r="47" spans="1:5" x14ac:dyDescent="0.3">
      <c r="A47" s="1">
        <v>40909</v>
      </c>
      <c r="B47" s="1"/>
      <c r="C47" s="64">
        <v>223</v>
      </c>
      <c r="D47" s="63">
        <v>86</v>
      </c>
      <c r="E47" s="37">
        <f>+D47/C47</f>
        <v>0.38565022421524664</v>
      </c>
    </row>
    <row r="48" spans="1:5" x14ac:dyDescent="0.3">
      <c r="A48" s="1">
        <v>40940</v>
      </c>
      <c r="B48" s="1"/>
      <c r="C48" s="64">
        <v>104</v>
      </c>
      <c r="D48" s="65">
        <v>40</v>
      </c>
      <c r="E48" s="37">
        <f t="shared" ref="E48:E58" si="2">+D48/C48</f>
        <v>0.38461538461538464</v>
      </c>
    </row>
    <row r="49" spans="1:5" x14ac:dyDescent="0.3">
      <c r="A49" s="1">
        <v>40969</v>
      </c>
      <c r="B49" s="1"/>
      <c r="C49" s="64">
        <v>1152</v>
      </c>
      <c r="D49" s="65">
        <v>814</v>
      </c>
      <c r="E49" s="37">
        <f t="shared" si="2"/>
        <v>0.70659722222222221</v>
      </c>
    </row>
    <row r="50" spans="1:5" x14ac:dyDescent="0.3">
      <c r="A50" s="1">
        <v>41000</v>
      </c>
      <c r="B50" s="1"/>
      <c r="C50" s="64">
        <v>1397</v>
      </c>
      <c r="D50" s="65">
        <v>836</v>
      </c>
      <c r="E50" s="37">
        <f t="shared" si="2"/>
        <v>0.59842519685039375</v>
      </c>
    </row>
    <row r="51" spans="1:5" x14ac:dyDescent="0.3">
      <c r="A51" s="1">
        <v>41030</v>
      </c>
      <c r="B51" s="1"/>
      <c r="C51" s="36">
        <v>448</v>
      </c>
      <c r="D51" s="39">
        <v>381</v>
      </c>
      <c r="E51" s="37">
        <f t="shared" si="2"/>
        <v>0.8504464285714286</v>
      </c>
    </row>
    <row r="52" spans="1:5" x14ac:dyDescent="0.3">
      <c r="A52" s="1">
        <v>41061</v>
      </c>
      <c r="B52" s="1"/>
      <c r="C52" s="36"/>
      <c r="D52" s="39"/>
      <c r="E52" s="37" t="e">
        <f t="shared" si="2"/>
        <v>#DIV/0!</v>
      </c>
    </row>
    <row r="53" spans="1:5" x14ac:dyDescent="0.3">
      <c r="A53" s="1">
        <v>41091</v>
      </c>
      <c r="B53" s="1"/>
      <c r="C53" s="36"/>
      <c r="D53" s="39"/>
      <c r="E53" s="37" t="e">
        <f t="shared" si="2"/>
        <v>#DIV/0!</v>
      </c>
    </row>
    <row r="54" spans="1:5" x14ac:dyDescent="0.3">
      <c r="A54" s="1">
        <v>41122</v>
      </c>
      <c r="B54" s="1"/>
      <c r="C54" s="36"/>
      <c r="D54" s="39"/>
      <c r="E54" s="37" t="e">
        <f t="shared" si="2"/>
        <v>#DIV/0!</v>
      </c>
    </row>
    <row r="55" spans="1:5" x14ac:dyDescent="0.3">
      <c r="A55" s="1">
        <v>41153</v>
      </c>
      <c r="B55" s="1"/>
      <c r="C55" s="36"/>
      <c r="D55" s="39"/>
      <c r="E55" s="37" t="e">
        <f t="shared" si="2"/>
        <v>#DIV/0!</v>
      </c>
    </row>
    <row r="56" spans="1:5" x14ac:dyDescent="0.3">
      <c r="A56" s="1">
        <v>41183</v>
      </c>
      <c r="B56" s="1"/>
      <c r="C56" s="36"/>
      <c r="D56" s="39"/>
      <c r="E56" s="37" t="e">
        <f t="shared" si="2"/>
        <v>#DIV/0!</v>
      </c>
    </row>
    <row r="57" spans="1:5" x14ac:dyDescent="0.3">
      <c r="A57" s="1">
        <v>41214</v>
      </c>
      <c r="B57" s="1"/>
      <c r="C57" s="36"/>
      <c r="D57" s="39"/>
      <c r="E57" s="37" t="e">
        <f t="shared" si="2"/>
        <v>#DIV/0!</v>
      </c>
    </row>
    <row r="58" spans="1:5" x14ac:dyDescent="0.3">
      <c r="A58" s="1">
        <v>41244</v>
      </c>
      <c r="B58" s="1"/>
      <c r="C58" s="36"/>
      <c r="D58" s="39"/>
      <c r="E58" s="37" t="e">
        <f t="shared" si="2"/>
        <v>#DIV/0!</v>
      </c>
    </row>
    <row r="59" spans="1:5" x14ac:dyDescent="0.3">
      <c r="A59" s="2"/>
      <c r="B59" s="2"/>
      <c r="C59" s="36"/>
      <c r="D59" s="39"/>
      <c r="E59" s="37"/>
    </row>
    <row r="60" spans="1:5" x14ac:dyDescent="0.3">
      <c r="A60" s="2"/>
      <c r="B60" s="2"/>
      <c r="C60" s="39"/>
      <c r="D60" s="39"/>
      <c r="E60" s="37"/>
    </row>
    <row r="61" spans="1:5" x14ac:dyDescent="0.3">
      <c r="A61" s="2"/>
      <c r="B61" s="2"/>
      <c r="C61" s="39"/>
      <c r="D61" s="39"/>
      <c r="E61" s="37"/>
    </row>
    <row r="62" spans="1:5" x14ac:dyDescent="0.3">
      <c r="C62" s="39"/>
      <c r="D62" s="39"/>
      <c r="E62" s="39"/>
    </row>
    <row r="63" spans="1:5" x14ac:dyDescent="0.3">
      <c r="C63" s="39"/>
      <c r="D63" s="39"/>
      <c r="E63" s="39"/>
    </row>
    <row r="64" spans="1:5" x14ac:dyDescent="0.3">
      <c r="C64" s="39"/>
      <c r="D64" s="39"/>
      <c r="E64" s="39"/>
    </row>
    <row r="65" spans="1:5" x14ac:dyDescent="0.3">
      <c r="C65" s="39"/>
      <c r="D65" s="39"/>
      <c r="E65" s="39"/>
    </row>
    <row r="66" spans="1:5" x14ac:dyDescent="0.3">
      <c r="C66" s="39"/>
      <c r="D66" s="39"/>
      <c r="E66" s="39"/>
    </row>
    <row r="67" spans="1:5" x14ac:dyDescent="0.3">
      <c r="C67" s="39"/>
      <c r="D67" s="39"/>
      <c r="E67" s="39"/>
    </row>
    <row r="68" spans="1:5" x14ac:dyDescent="0.3">
      <c r="C68" s="39"/>
      <c r="D68" s="39"/>
      <c r="E68" s="39"/>
    </row>
    <row r="69" spans="1:5" x14ac:dyDescent="0.3">
      <c r="A69" s="22"/>
      <c r="B69" s="22"/>
      <c r="C69" s="39"/>
      <c r="D69" s="39"/>
      <c r="E69" s="39"/>
    </row>
    <row r="70" spans="1:5" ht="28.8" x14ac:dyDescent="0.3">
      <c r="A70" s="22" t="s">
        <v>6</v>
      </c>
      <c r="B70" s="22" t="s">
        <v>10</v>
      </c>
      <c r="C70" s="35" t="s">
        <v>2</v>
      </c>
      <c r="D70" s="35" t="s">
        <v>3</v>
      </c>
    </row>
    <row r="71" spans="1:5" x14ac:dyDescent="0.3">
      <c r="A71" s="1">
        <v>40909</v>
      </c>
      <c r="B71" s="1"/>
      <c r="C71" s="67">
        <v>12</v>
      </c>
      <c r="D71" s="66">
        <v>11</v>
      </c>
      <c r="E71" s="37">
        <f>+D71/C71</f>
        <v>0.91666666666666663</v>
      </c>
    </row>
    <row r="72" spans="1:5" x14ac:dyDescent="0.3">
      <c r="A72" s="1">
        <v>40940</v>
      </c>
      <c r="B72" s="1"/>
      <c r="C72" s="67">
        <v>14</v>
      </c>
      <c r="D72" s="68">
        <v>13</v>
      </c>
      <c r="E72" s="37">
        <f t="shared" ref="E72:E82" si="3">+D72/C72</f>
        <v>0.9285714285714286</v>
      </c>
    </row>
    <row r="73" spans="1:5" x14ac:dyDescent="0.3">
      <c r="A73" s="1">
        <v>40969</v>
      </c>
      <c r="B73" s="1"/>
      <c r="C73" s="67">
        <v>10</v>
      </c>
      <c r="D73" s="68">
        <v>6</v>
      </c>
      <c r="E73" s="37">
        <f t="shared" si="3"/>
        <v>0.6</v>
      </c>
    </row>
    <row r="74" spans="1:5" x14ac:dyDescent="0.3">
      <c r="A74" s="1">
        <v>41000</v>
      </c>
      <c r="B74" s="1"/>
      <c r="C74" s="67">
        <v>7</v>
      </c>
      <c r="D74" s="68">
        <v>6</v>
      </c>
      <c r="E74" s="37">
        <f t="shared" si="3"/>
        <v>0.8571428571428571</v>
      </c>
    </row>
    <row r="75" spans="1:5" x14ac:dyDescent="0.3">
      <c r="A75" s="1">
        <v>41030</v>
      </c>
      <c r="B75" s="1"/>
      <c r="C75" s="36">
        <v>7</v>
      </c>
      <c r="D75" s="39">
        <v>3</v>
      </c>
      <c r="E75" s="37">
        <f t="shared" si="3"/>
        <v>0.42857142857142855</v>
      </c>
    </row>
    <row r="76" spans="1:5" x14ac:dyDescent="0.3">
      <c r="A76" s="1">
        <v>41061</v>
      </c>
      <c r="B76" s="1"/>
      <c r="C76" s="36"/>
      <c r="D76" s="39"/>
      <c r="E76" s="37" t="e">
        <f t="shared" si="3"/>
        <v>#DIV/0!</v>
      </c>
    </row>
    <row r="77" spans="1:5" x14ac:dyDescent="0.3">
      <c r="A77" s="1">
        <v>41091</v>
      </c>
      <c r="B77" s="1"/>
      <c r="C77" s="36"/>
      <c r="D77" s="39"/>
      <c r="E77" s="37" t="e">
        <f t="shared" si="3"/>
        <v>#DIV/0!</v>
      </c>
    </row>
    <row r="78" spans="1:5" x14ac:dyDescent="0.3">
      <c r="A78" s="1">
        <v>41122</v>
      </c>
      <c r="B78" s="1"/>
      <c r="C78" s="36"/>
      <c r="D78" s="39"/>
      <c r="E78" s="37" t="e">
        <f t="shared" si="3"/>
        <v>#DIV/0!</v>
      </c>
    </row>
    <row r="79" spans="1:5" x14ac:dyDescent="0.3">
      <c r="A79" s="1">
        <v>41153</v>
      </c>
      <c r="B79" s="1"/>
      <c r="C79" s="36"/>
      <c r="D79" s="39"/>
      <c r="E79" s="37" t="e">
        <f t="shared" si="3"/>
        <v>#DIV/0!</v>
      </c>
    </row>
    <row r="80" spans="1:5" x14ac:dyDescent="0.3">
      <c r="A80" s="1">
        <v>41183</v>
      </c>
      <c r="B80" s="1"/>
      <c r="C80" s="36"/>
      <c r="D80" s="39"/>
      <c r="E80" s="37" t="e">
        <f t="shared" si="3"/>
        <v>#DIV/0!</v>
      </c>
    </row>
    <row r="81" spans="1:5" x14ac:dyDescent="0.3">
      <c r="A81" s="1">
        <v>41214</v>
      </c>
      <c r="B81" s="1"/>
      <c r="C81" s="36"/>
      <c r="D81" s="39"/>
      <c r="E81" s="37" t="e">
        <f t="shared" si="3"/>
        <v>#DIV/0!</v>
      </c>
    </row>
    <row r="82" spans="1:5" x14ac:dyDescent="0.3">
      <c r="A82" s="1">
        <v>41244</v>
      </c>
      <c r="B82" s="1"/>
      <c r="C82" s="36"/>
      <c r="D82" s="39"/>
      <c r="E82" s="37" t="e">
        <f t="shared" si="3"/>
        <v>#DIV/0!</v>
      </c>
    </row>
    <row r="83" spans="1:5" x14ac:dyDescent="0.3">
      <c r="C83" s="39"/>
      <c r="D83" s="39"/>
      <c r="E83" s="39"/>
    </row>
    <row r="90" spans="1:5" x14ac:dyDescent="0.3">
      <c r="A90" s="22"/>
      <c r="B90" s="22"/>
      <c r="C90" s="39"/>
      <c r="D90" s="39"/>
      <c r="E90" s="39"/>
    </row>
    <row r="91" spans="1:5" ht="28.8" x14ac:dyDescent="0.3">
      <c r="A91" s="22" t="s">
        <v>7</v>
      </c>
      <c r="B91" s="22" t="s">
        <v>10</v>
      </c>
      <c r="C91" s="35" t="s">
        <v>2</v>
      </c>
      <c r="D91" s="35" t="s">
        <v>3</v>
      </c>
    </row>
    <row r="92" spans="1:5" x14ac:dyDescent="0.3">
      <c r="A92" s="1">
        <v>40909</v>
      </c>
      <c r="B92" s="57">
        <v>300</v>
      </c>
      <c r="C92" s="70">
        <v>632</v>
      </c>
      <c r="D92" s="69">
        <v>244</v>
      </c>
      <c r="E92" s="37">
        <f>+D92/C92</f>
        <v>0.38607594936708861</v>
      </c>
    </row>
    <row r="93" spans="1:5" x14ac:dyDescent="0.3">
      <c r="A93" s="1">
        <v>40940</v>
      </c>
      <c r="B93" s="57">
        <v>300</v>
      </c>
      <c r="C93" s="70">
        <v>641</v>
      </c>
      <c r="D93" s="71">
        <v>197</v>
      </c>
      <c r="E93" s="37">
        <f t="shared" ref="E93:E103" si="4">+D93/C93</f>
        <v>0.30733229329173167</v>
      </c>
    </row>
    <row r="94" spans="1:5" x14ac:dyDescent="0.3">
      <c r="A94" s="1">
        <v>40969</v>
      </c>
      <c r="B94" s="57">
        <v>300</v>
      </c>
      <c r="C94" s="70">
        <v>653</v>
      </c>
      <c r="D94" s="71">
        <v>248</v>
      </c>
      <c r="E94" s="37">
        <f t="shared" si="4"/>
        <v>0.37978560490045943</v>
      </c>
    </row>
    <row r="95" spans="1:5" x14ac:dyDescent="0.3">
      <c r="A95" s="1">
        <v>41000</v>
      </c>
      <c r="B95" s="57">
        <v>300</v>
      </c>
      <c r="C95" s="70">
        <v>541</v>
      </c>
      <c r="D95" s="71">
        <v>173</v>
      </c>
      <c r="E95" s="37">
        <f t="shared" si="4"/>
        <v>0.31977818853974121</v>
      </c>
    </row>
    <row r="96" spans="1:5" x14ac:dyDescent="0.3">
      <c r="A96" s="1">
        <v>41030</v>
      </c>
      <c r="B96" s="57">
        <v>300</v>
      </c>
      <c r="C96" s="36">
        <v>437</v>
      </c>
      <c r="D96" s="39">
        <v>298</v>
      </c>
      <c r="E96" s="37">
        <f t="shared" si="4"/>
        <v>0.6819221967963387</v>
      </c>
    </row>
    <row r="97" spans="1:5" x14ac:dyDescent="0.3">
      <c r="A97" s="1">
        <v>41061</v>
      </c>
      <c r="B97" s="57">
        <v>300</v>
      </c>
      <c r="C97" s="36"/>
      <c r="D97" s="39"/>
      <c r="E97" s="37" t="e">
        <f t="shared" si="4"/>
        <v>#DIV/0!</v>
      </c>
    </row>
    <row r="98" spans="1:5" x14ac:dyDescent="0.3">
      <c r="A98" s="1">
        <v>41091</v>
      </c>
      <c r="B98" s="57">
        <v>300</v>
      </c>
      <c r="C98" s="36"/>
      <c r="D98" s="39"/>
      <c r="E98" s="37" t="e">
        <f t="shared" si="4"/>
        <v>#DIV/0!</v>
      </c>
    </row>
    <row r="99" spans="1:5" x14ac:dyDescent="0.3">
      <c r="A99" s="1">
        <v>41122</v>
      </c>
      <c r="B99" s="57">
        <v>300</v>
      </c>
      <c r="C99" s="36"/>
      <c r="D99" s="39"/>
      <c r="E99" s="37" t="e">
        <f t="shared" si="4"/>
        <v>#DIV/0!</v>
      </c>
    </row>
    <row r="100" spans="1:5" x14ac:dyDescent="0.3">
      <c r="A100" s="1">
        <v>41153</v>
      </c>
      <c r="B100" s="57">
        <v>300</v>
      </c>
      <c r="C100" s="36"/>
      <c r="D100" s="39"/>
      <c r="E100" s="37" t="e">
        <f t="shared" si="4"/>
        <v>#DIV/0!</v>
      </c>
    </row>
    <row r="101" spans="1:5" x14ac:dyDescent="0.3">
      <c r="A101" s="1">
        <v>41183</v>
      </c>
      <c r="B101" s="57">
        <v>300</v>
      </c>
      <c r="C101" s="36"/>
      <c r="D101" s="39"/>
      <c r="E101" s="37" t="e">
        <f t="shared" si="4"/>
        <v>#DIV/0!</v>
      </c>
    </row>
    <row r="102" spans="1:5" x14ac:dyDescent="0.3">
      <c r="A102" s="1">
        <v>41214</v>
      </c>
      <c r="B102" s="57">
        <v>300</v>
      </c>
      <c r="C102" s="36"/>
      <c r="D102" s="39"/>
      <c r="E102" s="37" t="e">
        <f t="shared" si="4"/>
        <v>#DIV/0!</v>
      </c>
    </row>
    <row r="103" spans="1:5" x14ac:dyDescent="0.3">
      <c r="A103" s="1">
        <v>41244</v>
      </c>
      <c r="B103" s="57">
        <v>300</v>
      </c>
      <c r="C103" s="36"/>
      <c r="D103" s="39"/>
      <c r="E103" s="37" t="e">
        <f t="shared" si="4"/>
        <v>#DIV/0!</v>
      </c>
    </row>
    <row r="112" spans="1:5" x14ac:dyDescent="0.3">
      <c r="A112" s="22"/>
      <c r="B112" s="22"/>
    </row>
    <row r="113" spans="1:5" x14ac:dyDescent="0.3">
      <c r="A113" s="22"/>
      <c r="B113" s="22"/>
      <c r="C113" s="40"/>
      <c r="D113" s="40"/>
      <c r="E113" s="40"/>
    </row>
    <row r="114" spans="1:5" x14ac:dyDescent="0.3">
      <c r="A114" s="1"/>
      <c r="B114" s="1"/>
      <c r="C114" s="41"/>
      <c r="D114" s="37"/>
      <c r="E114" s="42"/>
    </row>
    <row r="115" spans="1:5" x14ac:dyDescent="0.3">
      <c r="A115" s="1"/>
      <c r="B115" s="1"/>
      <c r="C115" s="41"/>
      <c r="D115" s="37"/>
      <c r="E115" s="42"/>
    </row>
    <row r="116" spans="1:5" x14ac:dyDescent="0.3">
      <c r="A116" s="1"/>
      <c r="B116" s="1"/>
      <c r="C116" s="41"/>
      <c r="D116" s="37"/>
      <c r="E116" s="43"/>
    </row>
    <row r="117" spans="1:5" x14ac:dyDescent="0.3">
      <c r="A117" s="1"/>
      <c r="B117" s="1"/>
      <c r="C117" s="41"/>
      <c r="D117" s="37"/>
      <c r="E117" s="43"/>
    </row>
    <row r="118" spans="1:5" x14ac:dyDescent="0.3">
      <c r="A118" s="1"/>
      <c r="B118" s="1"/>
      <c r="C118" s="41"/>
      <c r="D118" s="37"/>
      <c r="E118" s="43"/>
    </row>
    <row r="119" spans="1:5" x14ac:dyDescent="0.3">
      <c r="A119" s="1"/>
      <c r="B119" s="1"/>
      <c r="C119" s="41"/>
      <c r="D119" s="37"/>
      <c r="E119" s="43"/>
    </row>
  </sheetData>
  <pageMargins left="0.3" right="0.3" top="0.75" bottom="0.75" header="0.3" footer="0.3"/>
  <pageSetup orientation="landscape" r:id="rId1"/>
  <rowBreaks count="6" manualBreakCount="6">
    <brk id="19" max="16383" man="1"/>
    <brk id="22" max="16383" man="1"/>
    <brk id="23" max="16383" man="1"/>
    <brk id="66" max="16383" man="1"/>
    <brk id="88" max="16383" man="1"/>
    <brk id="110" max="16383" man="1"/>
  </rowBreaks>
  <colBreaks count="2" manualBreakCount="2">
    <brk id="3" max="1048575" man="1"/>
    <brk id="1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zoomScale="90" zoomScaleNormal="90" zoomScaleSheetLayoutView="100" workbookViewId="0">
      <selection activeCell="C89" sqref="C89"/>
    </sheetView>
  </sheetViews>
  <sheetFormatPr defaultRowHeight="14.4" x14ac:dyDescent="0.3"/>
  <cols>
    <col min="1" max="1" width="17.44140625" style="19" customWidth="1"/>
    <col min="2" max="2" width="5.33203125" style="27" bestFit="1" customWidth="1"/>
    <col min="3" max="3" width="7.33203125" style="27" customWidth="1"/>
    <col min="4" max="4" width="12.33203125" style="27" customWidth="1"/>
    <col min="5" max="5" width="5.88671875" style="27" bestFit="1" customWidth="1"/>
    <col min="6" max="6" width="9.33203125" style="27" bestFit="1" customWidth="1"/>
    <col min="7" max="7" width="6" style="27" customWidth="1"/>
  </cols>
  <sheetData>
    <row r="1" spans="1:7" ht="18" x14ac:dyDescent="0.35">
      <c r="A1" s="75" t="s">
        <v>12</v>
      </c>
      <c r="B1" s="76"/>
      <c r="C1" s="76"/>
      <c r="D1" s="76"/>
      <c r="E1" s="76"/>
      <c r="F1" s="76"/>
      <c r="G1" s="76"/>
    </row>
    <row r="2" spans="1:7" x14ac:dyDescent="0.3">
      <c r="A2" s="26"/>
    </row>
    <row r="3" spans="1:7" ht="18" x14ac:dyDescent="0.35">
      <c r="A3" s="74" t="s">
        <v>1</v>
      </c>
      <c r="B3" s="74"/>
      <c r="C3" s="74"/>
      <c r="D3" s="74"/>
      <c r="E3" s="74"/>
      <c r="F3" s="74"/>
      <c r="G3" s="74"/>
    </row>
    <row r="4" spans="1:7" x14ac:dyDescent="0.3">
      <c r="A4" s="28"/>
      <c r="B4" s="29" t="s">
        <v>10</v>
      </c>
      <c r="C4" s="29" t="s">
        <v>13</v>
      </c>
      <c r="D4" s="29" t="s">
        <v>14</v>
      </c>
      <c r="E4" s="29" t="s">
        <v>15</v>
      </c>
      <c r="F4" s="29" t="s">
        <v>16</v>
      </c>
      <c r="G4" s="29" t="s">
        <v>17</v>
      </c>
    </row>
    <row r="5" spans="1:7" x14ac:dyDescent="0.3">
      <c r="A5" s="30">
        <v>40817</v>
      </c>
      <c r="B5" s="24">
        <v>0.9</v>
      </c>
      <c r="C5" s="24">
        <v>0.78</v>
      </c>
      <c r="D5" s="24">
        <v>0</v>
      </c>
      <c r="E5" s="24">
        <v>0.1</v>
      </c>
      <c r="F5" s="24">
        <v>0.53</v>
      </c>
      <c r="G5" s="24">
        <v>0.84</v>
      </c>
    </row>
    <row r="6" spans="1:7" x14ac:dyDescent="0.3">
      <c r="A6" s="30">
        <v>40848</v>
      </c>
      <c r="B6" s="24">
        <v>0.9</v>
      </c>
      <c r="C6" s="24">
        <v>0.75</v>
      </c>
      <c r="D6" s="24" t="s">
        <v>64</v>
      </c>
      <c r="E6" s="24">
        <v>0.2</v>
      </c>
      <c r="F6" s="24">
        <v>0.69</v>
      </c>
      <c r="G6" s="24">
        <v>0.77</v>
      </c>
    </row>
    <row r="7" spans="1:7" x14ac:dyDescent="0.3">
      <c r="A7" s="30">
        <v>40878</v>
      </c>
      <c r="B7" s="24">
        <v>0.9</v>
      </c>
      <c r="C7" s="24">
        <v>0.65</v>
      </c>
      <c r="D7" s="24" t="s">
        <v>64</v>
      </c>
      <c r="E7" s="24">
        <v>0.33</v>
      </c>
      <c r="F7" s="24">
        <v>0.1</v>
      </c>
      <c r="G7" s="24">
        <v>0.69</v>
      </c>
    </row>
    <row r="8" spans="1:7" x14ac:dyDescent="0.3">
      <c r="A8" s="30">
        <v>40909</v>
      </c>
      <c r="B8" s="24">
        <v>0.9</v>
      </c>
      <c r="C8" s="24">
        <v>0.56000000000000005</v>
      </c>
      <c r="D8" s="24">
        <v>0</v>
      </c>
      <c r="E8" s="24">
        <v>0.66</v>
      </c>
      <c r="F8" s="24">
        <v>0.5</v>
      </c>
      <c r="G8" s="24">
        <v>0.56999999999999995</v>
      </c>
    </row>
    <row r="9" spans="1:7" x14ac:dyDescent="0.3">
      <c r="A9" s="30">
        <v>40940</v>
      </c>
      <c r="B9" s="24">
        <v>0.9</v>
      </c>
      <c r="C9" s="24">
        <v>0.64</v>
      </c>
      <c r="D9" s="24">
        <v>1</v>
      </c>
      <c r="E9" s="24">
        <v>0.17</v>
      </c>
      <c r="F9" s="24">
        <v>0.47</v>
      </c>
      <c r="G9" s="24">
        <v>0.67</v>
      </c>
    </row>
    <row r="10" spans="1:7" x14ac:dyDescent="0.3">
      <c r="A10" s="30">
        <v>40969</v>
      </c>
      <c r="B10" s="24">
        <v>0.9</v>
      </c>
      <c r="C10" s="24">
        <v>0.94</v>
      </c>
      <c r="D10" s="24">
        <v>0.86699999999999999</v>
      </c>
      <c r="E10" s="24">
        <v>0.84</v>
      </c>
      <c r="F10" s="24">
        <v>0.9</v>
      </c>
      <c r="G10" s="24">
        <v>0.86599999999999999</v>
      </c>
    </row>
    <row r="11" spans="1:7" x14ac:dyDescent="0.3">
      <c r="A11" s="30">
        <v>41000</v>
      </c>
      <c r="B11" s="24">
        <v>0.9</v>
      </c>
      <c r="C11" s="24">
        <v>0.77600000000000002</v>
      </c>
      <c r="D11" s="24">
        <v>0.70299999999999996</v>
      </c>
      <c r="E11" s="24">
        <v>0.70099999999999996</v>
      </c>
      <c r="F11" s="24">
        <v>0.76</v>
      </c>
      <c r="G11" s="24">
        <v>0.82199999999999995</v>
      </c>
    </row>
    <row r="12" spans="1:7" x14ac:dyDescent="0.3">
      <c r="A12" s="30">
        <v>41030</v>
      </c>
      <c r="B12" s="24">
        <v>0.9</v>
      </c>
      <c r="C12" s="24"/>
      <c r="D12" s="24"/>
      <c r="E12" s="24"/>
      <c r="F12" s="24"/>
      <c r="G12" s="24"/>
    </row>
    <row r="13" spans="1:7" x14ac:dyDescent="0.3">
      <c r="A13" s="30">
        <v>41061</v>
      </c>
      <c r="B13" s="24">
        <v>0.9</v>
      </c>
      <c r="C13" s="24"/>
      <c r="D13" s="24"/>
      <c r="E13" s="24"/>
      <c r="F13" s="24"/>
      <c r="G13" s="24"/>
    </row>
    <row r="14" spans="1:7" x14ac:dyDescent="0.3">
      <c r="A14" s="30">
        <v>41091</v>
      </c>
      <c r="B14" s="24">
        <v>0.9</v>
      </c>
      <c r="C14" s="24"/>
      <c r="D14" s="24"/>
      <c r="E14" s="24"/>
      <c r="F14" s="24"/>
      <c r="G14" s="24"/>
    </row>
    <row r="15" spans="1:7" x14ac:dyDescent="0.3">
      <c r="A15" s="30">
        <v>41122</v>
      </c>
      <c r="B15" s="24">
        <v>0.9</v>
      </c>
      <c r="C15" s="24"/>
      <c r="D15" s="24"/>
      <c r="E15" s="24"/>
      <c r="F15" s="24"/>
      <c r="G15" s="24"/>
    </row>
    <row r="16" spans="1:7" x14ac:dyDescent="0.3">
      <c r="A16" s="30">
        <v>41153</v>
      </c>
      <c r="B16" s="24">
        <v>0.9</v>
      </c>
      <c r="C16" s="24"/>
      <c r="D16" s="24"/>
      <c r="E16" s="24"/>
      <c r="F16" s="24"/>
      <c r="G16" s="24"/>
    </row>
    <row r="17" spans="1:7" x14ac:dyDescent="0.3">
      <c r="A17" s="30">
        <v>41183</v>
      </c>
      <c r="B17" s="24">
        <v>0.9</v>
      </c>
      <c r="C17" s="24"/>
      <c r="D17" s="24"/>
      <c r="E17" s="24"/>
      <c r="F17" s="24"/>
      <c r="G17" s="24"/>
    </row>
    <row r="18" spans="1:7" x14ac:dyDescent="0.3">
      <c r="A18" s="30">
        <v>41214</v>
      </c>
      <c r="B18" s="24">
        <v>0.9</v>
      </c>
      <c r="C18" s="24"/>
      <c r="D18" s="24"/>
      <c r="E18" s="24"/>
      <c r="F18" s="24"/>
      <c r="G18" s="24"/>
    </row>
    <row r="19" spans="1:7" x14ac:dyDescent="0.3">
      <c r="A19" s="30">
        <v>41244</v>
      </c>
      <c r="B19" s="24">
        <v>0.9</v>
      </c>
      <c r="C19" s="24"/>
      <c r="D19" s="24"/>
      <c r="E19" s="24"/>
      <c r="F19" s="24"/>
      <c r="G19" s="24"/>
    </row>
    <row r="20" spans="1:7" x14ac:dyDescent="0.3">
      <c r="A20" s="30"/>
      <c r="B20" s="31"/>
      <c r="C20" s="23"/>
      <c r="D20" s="23"/>
      <c r="E20" s="23"/>
      <c r="F20" s="23"/>
    </row>
    <row r="21" spans="1:7" x14ac:dyDescent="0.3">
      <c r="A21" s="30"/>
      <c r="B21" s="31"/>
    </row>
    <row r="22" spans="1:7" x14ac:dyDescent="0.3">
      <c r="A22" s="32"/>
      <c r="B22" s="33"/>
    </row>
    <row r="23" spans="1:7" x14ac:dyDescent="0.3">
      <c r="A23" s="32"/>
      <c r="B23" s="33"/>
    </row>
    <row r="30" spans="1:7" ht="18" x14ac:dyDescent="0.35">
      <c r="A30" s="77" t="s">
        <v>4</v>
      </c>
      <c r="B30" s="74"/>
      <c r="C30" s="74"/>
      <c r="D30" s="74"/>
      <c r="E30" s="74"/>
      <c r="F30" s="74"/>
      <c r="G30" s="74"/>
    </row>
    <row r="31" spans="1:7" x14ac:dyDescent="0.3">
      <c r="A31" s="28"/>
      <c r="B31" s="27" t="s">
        <v>10</v>
      </c>
      <c r="C31" s="27" t="s">
        <v>13</v>
      </c>
      <c r="D31" s="27" t="s">
        <v>14</v>
      </c>
      <c r="E31" s="27" t="s">
        <v>15</v>
      </c>
      <c r="F31" s="27" t="s">
        <v>16</v>
      </c>
      <c r="G31" s="27" t="s">
        <v>17</v>
      </c>
    </row>
    <row r="32" spans="1:7" x14ac:dyDescent="0.3">
      <c r="A32" s="30">
        <v>40817</v>
      </c>
      <c r="B32" s="24">
        <v>0.9</v>
      </c>
      <c r="C32" s="24">
        <v>0.82</v>
      </c>
      <c r="D32" s="24">
        <v>0.79</v>
      </c>
      <c r="E32" s="24">
        <v>0.77</v>
      </c>
      <c r="F32" s="24">
        <v>0.87</v>
      </c>
      <c r="G32" s="24">
        <v>0.76</v>
      </c>
    </row>
    <row r="33" spans="1:7" x14ac:dyDescent="0.3">
      <c r="A33" s="30">
        <v>40848</v>
      </c>
      <c r="B33" s="24">
        <v>0.9</v>
      </c>
      <c r="C33" s="24">
        <v>0.92</v>
      </c>
      <c r="D33" s="24">
        <v>0.77</v>
      </c>
      <c r="E33" s="24">
        <v>0.88</v>
      </c>
      <c r="F33" s="24">
        <v>0.95</v>
      </c>
      <c r="G33" s="24">
        <v>0.94</v>
      </c>
    </row>
    <row r="34" spans="1:7" x14ac:dyDescent="0.3">
      <c r="A34" s="30">
        <v>40878</v>
      </c>
      <c r="B34" s="24">
        <v>0.9</v>
      </c>
      <c r="C34" s="24">
        <v>0.87</v>
      </c>
      <c r="D34" s="24">
        <v>0.94</v>
      </c>
      <c r="E34" s="24">
        <v>0.82</v>
      </c>
      <c r="F34" s="24">
        <v>0.91</v>
      </c>
      <c r="G34" s="24">
        <v>0.87</v>
      </c>
    </row>
    <row r="35" spans="1:7" x14ac:dyDescent="0.3">
      <c r="A35" s="30">
        <v>40909</v>
      </c>
      <c r="B35" s="24">
        <v>0.9</v>
      </c>
      <c r="C35" s="24">
        <v>0.75</v>
      </c>
      <c r="D35" s="24">
        <v>0.92</v>
      </c>
      <c r="E35" s="24">
        <v>0.82</v>
      </c>
      <c r="F35" s="24">
        <v>0.73</v>
      </c>
      <c r="G35" s="24">
        <v>0.7</v>
      </c>
    </row>
    <row r="36" spans="1:7" x14ac:dyDescent="0.3">
      <c r="A36" s="30">
        <v>40940</v>
      </c>
      <c r="B36" s="24">
        <v>0.9</v>
      </c>
      <c r="C36" s="24">
        <v>0.94</v>
      </c>
      <c r="D36" s="24">
        <v>0.96</v>
      </c>
      <c r="E36" s="24">
        <v>0.92</v>
      </c>
      <c r="F36" s="24">
        <v>0.97</v>
      </c>
      <c r="G36" s="24">
        <v>0.92</v>
      </c>
    </row>
    <row r="37" spans="1:7" x14ac:dyDescent="0.3">
      <c r="A37" s="30">
        <v>40969</v>
      </c>
      <c r="B37" s="24">
        <v>0.9</v>
      </c>
      <c r="C37" s="24">
        <v>0.97</v>
      </c>
      <c r="D37" s="24">
        <v>0.86</v>
      </c>
      <c r="E37" s="24">
        <v>0.84</v>
      </c>
      <c r="F37" s="24">
        <v>0.9</v>
      </c>
      <c r="G37" s="24">
        <v>0.86599999999999999</v>
      </c>
    </row>
    <row r="38" spans="1:7" x14ac:dyDescent="0.3">
      <c r="A38" s="30">
        <v>41000</v>
      </c>
      <c r="B38" s="24">
        <v>0.9</v>
      </c>
      <c r="C38" s="24">
        <v>0.81799999999999995</v>
      </c>
      <c r="D38" s="24">
        <v>0.70299999999999996</v>
      </c>
      <c r="E38" s="24">
        <v>0.70099999999999996</v>
      </c>
      <c r="F38" s="24">
        <v>0.76</v>
      </c>
      <c r="G38" s="24">
        <v>0.82199999999999995</v>
      </c>
    </row>
    <row r="39" spans="1:7" x14ac:dyDescent="0.3">
      <c r="A39" s="30">
        <v>41030</v>
      </c>
      <c r="B39" s="24">
        <v>0.9</v>
      </c>
      <c r="C39" s="24"/>
      <c r="D39" s="24"/>
      <c r="E39" s="24"/>
      <c r="F39" s="24"/>
      <c r="G39" s="24"/>
    </row>
    <row r="40" spans="1:7" x14ac:dyDescent="0.3">
      <c r="A40" s="30">
        <v>41061</v>
      </c>
      <c r="B40" s="24">
        <v>0.9</v>
      </c>
      <c r="C40" s="24"/>
      <c r="D40" s="24"/>
      <c r="E40" s="24"/>
      <c r="F40" s="24"/>
      <c r="G40" s="24"/>
    </row>
    <row r="41" spans="1:7" x14ac:dyDescent="0.3">
      <c r="A41" s="30">
        <v>41091</v>
      </c>
      <c r="B41" s="24">
        <v>0.9</v>
      </c>
      <c r="C41" s="24"/>
      <c r="D41" s="24"/>
      <c r="E41" s="24"/>
      <c r="F41" s="24"/>
      <c r="G41" s="24"/>
    </row>
    <row r="42" spans="1:7" x14ac:dyDescent="0.3">
      <c r="A42" s="30">
        <v>41122</v>
      </c>
      <c r="B42" s="24">
        <v>0.9</v>
      </c>
      <c r="C42" s="24"/>
      <c r="D42" s="24"/>
      <c r="E42" s="24"/>
      <c r="F42" s="24"/>
      <c r="G42" s="24"/>
    </row>
    <row r="43" spans="1:7" x14ac:dyDescent="0.3">
      <c r="A43" s="30">
        <v>41153</v>
      </c>
      <c r="B43" s="24">
        <v>0.9</v>
      </c>
      <c r="C43" s="24"/>
      <c r="D43" s="24"/>
      <c r="E43" s="24"/>
      <c r="F43" s="24"/>
      <c r="G43" s="24"/>
    </row>
    <row r="44" spans="1:7" x14ac:dyDescent="0.3">
      <c r="A44" s="30">
        <v>41183</v>
      </c>
      <c r="B44" s="24">
        <v>0.9</v>
      </c>
      <c r="C44" s="24"/>
      <c r="D44" s="24"/>
      <c r="E44" s="24"/>
      <c r="F44" s="24"/>
      <c r="G44" s="24"/>
    </row>
    <row r="45" spans="1:7" x14ac:dyDescent="0.3">
      <c r="A45" s="30">
        <v>41214</v>
      </c>
      <c r="B45" s="24">
        <v>0.9</v>
      </c>
      <c r="C45" s="24"/>
      <c r="D45" s="24"/>
      <c r="E45" s="24"/>
      <c r="F45" s="24"/>
      <c r="G45" s="24"/>
    </row>
    <row r="46" spans="1:7" x14ac:dyDescent="0.3">
      <c r="A46" s="30">
        <v>41244</v>
      </c>
      <c r="B46" s="24">
        <v>0.9</v>
      </c>
      <c r="C46" s="24"/>
      <c r="D46" s="24"/>
      <c r="E46" s="24"/>
      <c r="F46" s="24"/>
      <c r="G46" s="24"/>
    </row>
    <row r="47" spans="1:7" x14ac:dyDescent="0.3">
      <c r="A47" s="32"/>
      <c r="B47" s="33"/>
      <c r="C47" s="25"/>
      <c r="D47" s="25"/>
      <c r="E47" s="25"/>
      <c r="F47" s="25"/>
    </row>
    <row r="48" spans="1:7" x14ac:dyDescent="0.3">
      <c r="A48" s="32"/>
      <c r="B48" s="33"/>
      <c r="C48" s="34"/>
      <c r="D48" s="34"/>
      <c r="E48" s="34"/>
      <c r="F48" s="34"/>
    </row>
    <row r="49" spans="1:7" x14ac:dyDescent="0.3">
      <c r="A49" s="32"/>
      <c r="B49" s="33"/>
      <c r="C49" s="34"/>
      <c r="D49" s="34"/>
      <c r="E49" s="34"/>
      <c r="F49" s="34"/>
    </row>
    <row r="50" spans="1:7" x14ac:dyDescent="0.3">
      <c r="C50" s="34"/>
      <c r="D50" s="34"/>
      <c r="E50" s="34"/>
      <c r="F50" s="34"/>
    </row>
    <row r="51" spans="1:7" x14ac:dyDescent="0.3">
      <c r="C51" s="34"/>
      <c r="D51" s="34"/>
      <c r="E51" s="34"/>
      <c r="F51" s="34"/>
    </row>
    <row r="52" spans="1:7" x14ac:dyDescent="0.3">
      <c r="C52" s="34"/>
      <c r="D52" s="34"/>
      <c r="E52" s="34"/>
      <c r="F52" s="34"/>
    </row>
    <row r="53" spans="1:7" x14ac:dyDescent="0.3">
      <c r="C53" s="34"/>
      <c r="D53" s="34"/>
      <c r="E53" s="34"/>
      <c r="F53" s="34"/>
    </row>
    <row r="55" spans="1:7" ht="18" x14ac:dyDescent="0.35">
      <c r="A55" s="74" t="s">
        <v>18</v>
      </c>
      <c r="B55" s="74"/>
      <c r="C55" s="74"/>
      <c r="D55" s="74"/>
      <c r="E55" s="74"/>
      <c r="F55" s="74"/>
      <c r="G55" s="74"/>
    </row>
    <row r="56" spans="1:7" x14ac:dyDescent="0.3">
      <c r="B56" s="27" t="s">
        <v>10</v>
      </c>
      <c r="C56" s="27" t="s">
        <v>13</v>
      </c>
      <c r="D56" s="27" t="s">
        <v>14</v>
      </c>
      <c r="E56" s="27" t="s">
        <v>15</v>
      </c>
      <c r="F56" s="27" t="s">
        <v>16</v>
      </c>
      <c r="G56" s="27" t="s">
        <v>17</v>
      </c>
    </row>
    <row r="57" spans="1:7" x14ac:dyDescent="0.3">
      <c r="A57" s="30">
        <v>40817</v>
      </c>
      <c r="B57" s="24">
        <v>0.9</v>
      </c>
      <c r="C57" s="24">
        <v>0.53</v>
      </c>
      <c r="D57" s="24" t="s">
        <v>64</v>
      </c>
      <c r="E57" s="24">
        <v>0</v>
      </c>
      <c r="F57" s="24">
        <v>0.4</v>
      </c>
      <c r="G57" s="24">
        <v>0.7</v>
      </c>
    </row>
    <row r="58" spans="1:7" x14ac:dyDescent="0.3">
      <c r="A58" s="30">
        <v>40848</v>
      </c>
      <c r="B58" s="24">
        <v>0.9</v>
      </c>
      <c r="C58" s="24">
        <v>0.5</v>
      </c>
      <c r="D58" s="24" t="s">
        <v>64</v>
      </c>
      <c r="E58" s="24">
        <v>0</v>
      </c>
      <c r="F58" s="24">
        <v>0.35</v>
      </c>
      <c r="G58" s="24">
        <v>0.56999999999999995</v>
      </c>
    </row>
    <row r="59" spans="1:7" x14ac:dyDescent="0.3">
      <c r="A59" s="30">
        <v>40878</v>
      </c>
      <c r="B59" s="24">
        <v>0.9</v>
      </c>
      <c r="C59" s="24">
        <v>0.6</v>
      </c>
      <c r="D59" s="24" t="s">
        <v>64</v>
      </c>
      <c r="E59" s="24">
        <v>0</v>
      </c>
      <c r="F59" s="24">
        <v>0.45</v>
      </c>
      <c r="G59" s="24">
        <v>0.6</v>
      </c>
    </row>
    <row r="60" spans="1:7" x14ac:dyDescent="0.3">
      <c r="A60" s="30">
        <v>40909</v>
      </c>
      <c r="B60" s="24">
        <v>0.9</v>
      </c>
      <c r="C60" s="24">
        <v>1</v>
      </c>
      <c r="D60" s="24" t="s">
        <v>64</v>
      </c>
      <c r="E60" s="24" t="s">
        <v>64</v>
      </c>
      <c r="F60" s="24" t="s">
        <v>64</v>
      </c>
      <c r="G60" s="24">
        <v>1</v>
      </c>
    </row>
    <row r="61" spans="1:7" x14ac:dyDescent="0.3">
      <c r="A61" s="30">
        <v>40940</v>
      </c>
      <c r="B61" s="24">
        <v>0.9</v>
      </c>
      <c r="C61" s="24">
        <v>1</v>
      </c>
      <c r="D61" s="24" t="s">
        <v>64</v>
      </c>
      <c r="E61" s="24" t="s">
        <v>64</v>
      </c>
      <c r="F61" s="24" t="s">
        <v>64</v>
      </c>
      <c r="G61" s="24" t="s">
        <v>64</v>
      </c>
    </row>
    <row r="62" spans="1:7" x14ac:dyDescent="0.3">
      <c r="A62" s="30">
        <v>40969</v>
      </c>
      <c r="B62" s="24">
        <v>0.9</v>
      </c>
      <c r="C62" s="24">
        <v>1</v>
      </c>
      <c r="D62" s="24" t="s">
        <v>64</v>
      </c>
      <c r="E62" s="24" t="s">
        <v>64</v>
      </c>
      <c r="F62" s="24" t="s">
        <v>64</v>
      </c>
      <c r="G62" s="24" t="s">
        <v>64</v>
      </c>
    </row>
    <row r="63" spans="1:7" x14ac:dyDescent="0.3">
      <c r="A63" s="30">
        <v>41000</v>
      </c>
      <c r="B63" s="24">
        <v>0.9</v>
      </c>
      <c r="C63" s="24">
        <v>0.66700000000000004</v>
      </c>
      <c r="D63" s="24">
        <v>0.70299999999999996</v>
      </c>
      <c r="E63" s="24">
        <v>0.70099999999999996</v>
      </c>
      <c r="F63" s="24">
        <v>0.76</v>
      </c>
      <c r="G63" s="24">
        <v>0.82199999999999995</v>
      </c>
    </row>
    <row r="64" spans="1:7" x14ac:dyDescent="0.3">
      <c r="A64" s="30">
        <v>41030</v>
      </c>
      <c r="B64" s="24">
        <v>0.9</v>
      </c>
      <c r="C64" s="24"/>
      <c r="D64" s="24"/>
      <c r="E64" s="24"/>
      <c r="F64" s="24"/>
      <c r="G64" s="24"/>
    </row>
    <row r="65" spans="1:7" x14ac:dyDescent="0.3">
      <c r="A65" s="30">
        <v>41061</v>
      </c>
      <c r="B65" s="24">
        <v>0.9</v>
      </c>
      <c r="C65" s="24"/>
      <c r="D65" s="24"/>
      <c r="E65" s="24"/>
      <c r="F65" s="24"/>
      <c r="G65" s="24"/>
    </row>
    <row r="66" spans="1:7" x14ac:dyDescent="0.3">
      <c r="A66" s="30">
        <v>41091</v>
      </c>
      <c r="B66" s="24">
        <v>0.9</v>
      </c>
      <c r="C66" s="24"/>
      <c r="D66" s="24"/>
      <c r="E66" s="24"/>
      <c r="F66" s="24"/>
      <c r="G66" s="24"/>
    </row>
    <row r="67" spans="1:7" x14ac:dyDescent="0.3">
      <c r="A67" s="30">
        <v>41122</v>
      </c>
      <c r="B67" s="24">
        <v>0.9</v>
      </c>
      <c r="C67" s="24"/>
      <c r="D67" s="24"/>
      <c r="E67" s="24"/>
      <c r="F67" s="24"/>
      <c r="G67" s="24"/>
    </row>
    <row r="68" spans="1:7" x14ac:dyDescent="0.3">
      <c r="A68" s="30">
        <v>41153</v>
      </c>
      <c r="B68" s="24">
        <v>0.9</v>
      </c>
      <c r="C68" s="24"/>
      <c r="D68" s="24"/>
      <c r="E68" s="24"/>
      <c r="F68" s="24"/>
      <c r="G68" s="24"/>
    </row>
    <row r="69" spans="1:7" x14ac:dyDescent="0.3">
      <c r="A69" s="30">
        <v>41183</v>
      </c>
      <c r="B69" s="24">
        <v>0.9</v>
      </c>
      <c r="C69" s="24"/>
      <c r="D69" s="24"/>
      <c r="E69" s="24"/>
      <c r="F69" s="24"/>
      <c r="G69" s="24"/>
    </row>
    <row r="70" spans="1:7" x14ac:dyDescent="0.3">
      <c r="A70" s="30">
        <v>41214</v>
      </c>
      <c r="B70" s="24">
        <v>0.9</v>
      </c>
      <c r="C70" s="24"/>
      <c r="D70" s="24"/>
      <c r="E70" s="24"/>
      <c r="F70" s="24"/>
      <c r="G70" s="24"/>
    </row>
    <row r="71" spans="1:7" x14ac:dyDescent="0.3">
      <c r="A71" s="30">
        <v>41244</v>
      </c>
      <c r="B71" s="24">
        <v>0.9</v>
      </c>
      <c r="C71" s="24"/>
      <c r="D71" s="24"/>
      <c r="E71" s="24"/>
      <c r="F71" s="24"/>
      <c r="G71" s="24"/>
    </row>
    <row r="81" spans="1:7" ht="18" x14ac:dyDescent="0.35">
      <c r="A81" s="74" t="s">
        <v>19</v>
      </c>
      <c r="B81" s="74"/>
      <c r="C81" s="74"/>
      <c r="D81" s="74"/>
      <c r="E81" s="74"/>
      <c r="F81" s="74"/>
      <c r="G81" s="74"/>
    </row>
    <row r="82" spans="1:7" x14ac:dyDescent="0.3">
      <c r="B82" s="27" t="s">
        <v>10</v>
      </c>
      <c r="C82" s="27" t="s">
        <v>13</v>
      </c>
      <c r="D82" s="27" t="s">
        <v>14</v>
      </c>
      <c r="E82" s="27" t="s">
        <v>15</v>
      </c>
      <c r="F82" s="27" t="s">
        <v>16</v>
      </c>
      <c r="G82" s="27" t="s">
        <v>17</v>
      </c>
    </row>
    <row r="83" spans="1:7" x14ac:dyDescent="0.3">
      <c r="A83" s="30">
        <v>40817</v>
      </c>
      <c r="B83" s="24">
        <v>0.9</v>
      </c>
      <c r="C83" s="24">
        <v>0.74</v>
      </c>
      <c r="D83" s="24">
        <v>0.76</v>
      </c>
      <c r="E83" s="24">
        <v>0.64</v>
      </c>
      <c r="F83" s="24">
        <v>0.75</v>
      </c>
      <c r="G83" s="24">
        <v>0.77</v>
      </c>
    </row>
    <row r="84" spans="1:7" x14ac:dyDescent="0.3">
      <c r="A84" s="30">
        <v>40848</v>
      </c>
      <c r="B84" s="24">
        <v>0.9</v>
      </c>
      <c r="C84" s="24">
        <v>0.76</v>
      </c>
      <c r="D84" s="24">
        <v>0.78</v>
      </c>
      <c r="E84" s="24">
        <v>0.52</v>
      </c>
      <c r="F84" s="24">
        <v>0.79</v>
      </c>
      <c r="G84" s="24">
        <v>0.81</v>
      </c>
    </row>
    <row r="85" spans="1:7" x14ac:dyDescent="0.3">
      <c r="A85" s="30">
        <v>40878</v>
      </c>
      <c r="B85" s="24">
        <v>0.9</v>
      </c>
      <c r="C85" s="24">
        <v>0.76</v>
      </c>
      <c r="D85" s="24">
        <v>0.72</v>
      </c>
      <c r="E85" s="24">
        <v>0.59</v>
      </c>
      <c r="F85" s="24">
        <v>0.73</v>
      </c>
      <c r="G85" s="24">
        <v>0.82</v>
      </c>
    </row>
    <row r="86" spans="1:7" x14ac:dyDescent="0.3">
      <c r="A86" s="30">
        <v>40909</v>
      </c>
      <c r="B86" s="24">
        <v>0.9</v>
      </c>
      <c r="C86" s="24">
        <v>0.74</v>
      </c>
      <c r="D86" s="24">
        <v>0.8</v>
      </c>
      <c r="E86" s="24">
        <v>0.57999999999999996</v>
      </c>
      <c r="F86" s="24">
        <v>0.7</v>
      </c>
      <c r="G86" s="24">
        <v>0.79</v>
      </c>
    </row>
    <row r="87" spans="1:7" x14ac:dyDescent="0.3">
      <c r="A87" s="30">
        <v>40940</v>
      </c>
      <c r="B87" s="24">
        <v>0.9</v>
      </c>
      <c r="C87" s="24">
        <v>0.85</v>
      </c>
      <c r="D87" s="24">
        <v>0.85</v>
      </c>
      <c r="E87" s="24">
        <v>0.65</v>
      </c>
      <c r="F87" s="24">
        <v>0.87</v>
      </c>
      <c r="G87" s="24">
        <v>0.89</v>
      </c>
    </row>
    <row r="88" spans="1:7" x14ac:dyDescent="0.3">
      <c r="A88" s="30">
        <v>40969</v>
      </c>
      <c r="B88" s="24">
        <v>0.9</v>
      </c>
      <c r="C88" s="24">
        <v>0.745</v>
      </c>
      <c r="D88" s="24">
        <v>0.86699999999999999</v>
      </c>
      <c r="E88" s="24">
        <v>0.84</v>
      </c>
      <c r="F88" s="24">
        <v>0.9</v>
      </c>
      <c r="G88" s="24">
        <v>0.86599999999999999</v>
      </c>
    </row>
    <row r="89" spans="1:7" x14ac:dyDescent="0.3">
      <c r="A89" s="30">
        <v>41000</v>
      </c>
      <c r="B89" s="24">
        <v>0.9</v>
      </c>
      <c r="C89" s="24">
        <v>0.73499999999999999</v>
      </c>
      <c r="D89" s="24">
        <v>0.70299999999999996</v>
      </c>
      <c r="E89" s="24">
        <v>0.70099999999999996</v>
      </c>
      <c r="F89" s="24">
        <v>0.76</v>
      </c>
      <c r="G89" s="24">
        <v>0.82199999999999995</v>
      </c>
    </row>
    <row r="90" spans="1:7" x14ac:dyDescent="0.3">
      <c r="A90" s="30">
        <v>41030</v>
      </c>
      <c r="B90" s="24">
        <v>0.9</v>
      </c>
      <c r="C90" s="24"/>
      <c r="D90" s="24"/>
      <c r="E90" s="24"/>
      <c r="F90" s="24"/>
      <c r="G90" s="24"/>
    </row>
    <row r="91" spans="1:7" x14ac:dyDescent="0.3">
      <c r="A91" s="30">
        <v>41061</v>
      </c>
      <c r="B91" s="24">
        <v>0.9</v>
      </c>
      <c r="C91" s="24"/>
      <c r="D91" s="24"/>
      <c r="E91" s="24"/>
      <c r="F91" s="24"/>
      <c r="G91" s="24"/>
    </row>
    <row r="92" spans="1:7" x14ac:dyDescent="0.3">
      <c r="A92" s="30">
        <v>41091</v>
      </c>
      <c r="B92" s="24">
        <v>0.9</v>
      </c>
      <c r="C92" s="24"/>
      <c r="D92" s="24"/>
      <c r="E92" s="24"/>
      <c r="F92" s="24"/>
      <c r="G92" s="24"/>
    </row>
    <row r="93" spans="1:7" x14ac:dyDescent="0.3">
      <c r="A93" s="30">
        <v>41122</v>
      </c>
      <c r="B93" s="24">
        <v>0.9</v>
      </c>
      <c r="C93" s="24"/>
      <c r="D93" s="24"/>
      <c r="E93" s="24"/>
      <c r="F93" s="24"/>
      <c r="G93" s="24"/>
    </row>
    <row r="94" spans="1:7" x14ac:dyDescent="0.3">
      <c r="A94" s="30">
        <v>41153</v>
      </c>
      <c r="B94" s="24">
        <v>0.9</v>
      </c>
      <c r="C94" s="24"/>
      <c r="D94" s="24"/>
      <c r="E94" s="24"/>
      <c r="F94" s="24"/>
      <c r="G94" s="24"/>
    </row>
    <row r="95" spans="1:7" x14ac:dyDescent="0.3">
      <c r="A95" s="30">
        <v>41183</v>
      </c>
      <c r="B95" s="24">
        <v>0.9</v>
      </c>
      <c r="C95" s="24"/>
      <c r="D95" s="24"/>
      <c r="E95" s="24"/>
      <c r="F95" s="24"/>
      <c r="G95" s="24"/>
    </row>
    <row r="96" spans="1:7" x14ac:dyDescent="0.3">
      <c r="A96" s="30">
        <v>41214</v>
      </c>
      <c r="B96" s="24">
        <v>0.9</v>
      </c>
      <c r="C96" s="24"/>
      <c r="D96" s="24"/>
      <c r="E96" s="24"/>
      <c r="F96" s="24"/>
      <c r="G96" s="24"/>
    </row>
    <row r="97" spans="1:7" x14ac:dyDescent="0.3">
      <c r="A97" s="30">
        <v>41244</v>
      </c>
      <c r="B97" s="24">
        <v>0.9</v>
      </c>
      <c r="C97" s="24"/>
      <c r="D97" s="24"/>
      <c r="E97" s="24"/>
      <c r="F97" s="24"/>
      <c r="G97" s="24"/>
    </row>
    <row r="109" spans="1:7" ht="18" x14ac:dyDescent="0.35">
      <c r="A109" s="74" t="s">
        <v>5</v>
      </c>
      <c r="B109" s="74"/>
      <c r="C109" s="74"/>
      <c r="D109" s="74"/>
      <c r="E109" s="74"/>
      <c r="F109" s="74"/>
      <c r="G109" s="74"/>
    </row>
    <row r="110" spans="1:7" x14ac:dyDescent="0.3">
      <c r="A110" s="28"/>
      <c r="B110" s="27" t="s">
        <v>10</v>
      </c>
      <c r="C110" s="27" t="s">
        <v>13</v>
      </c>
    </row>
    <row r="111" spans="1:7" x14ac:dyDescent="0.3">
      <c r="A111" s="30">
        <v>40817</v>
      </c>
      <c r="B111" s="24">
        <v>0.9</v>
      </c>
      <c r="C111" s="24">
        <v>0.23</v>
      </c>
    </row>
    <row r="112" spans="1:7" x14ac:dyDescent="0.3">
      <c r="A112" s="30">
        <v>40848</v>
      </c>
      <c r="B112" s="24">
        <v>0.9</v>
      </c>
      <c r="C112" s="24">
        <v>0.45</v>
      </c>
    </row>
    <row r="113" spans="1:3" x14ac:dyDescent="0.3">
      <c r="A113" s="30">
        <v>40878</v>
      </c>
      <c r="B113" s="24">
        <v>0.9</v>
      </c>
      <c r="C113" s="24">
        <v>0.05</v>
      </c>
    </row>
    <row r="114" spans="1:3" x14ac:dyDescent="0.3">
      <c r="A114" s="30">
        <v>40909</v>
      </c>
      <c r="B114" s="24">
        <v>0.9</v>
      </c>
      <c r="C114" s="24">
        <v>0.42</v>
      </c>
    </row>
    <row r="115" spans="1:3" x14ac:dyDescent="0.3">
      <c r="A115" s="30">
        <v>40940</v>
      </c>
      <c r="B115" s="24">
        <v>0.9</v>
      </c>
      <c r="C115" s="24">
        <v>0.89</v>
      </c>
    </row>
    <row r="116" spans="1:3" x14ac:dyDescent="0.3">
      <c r="A116" s="30">
        <v>40969</v>
      </c>
      <c r="B116" s="24">
        <v>0.9</v>
      </c>
      <c r="C116" s="24">
        <v>0.59</v>
      </c>
    </row>
    <row r="117" spans="1:3" x14ac:dyDescent="0.3">
      <c r="A117" s="30">
        <v>41000</v>
      </c>
      <c r="B117" s="24">
        <v>0.9</v>
      </c>
      <c r="C117" s="24">
        <v>0.90800000000000003</v>
      </c>
    </row>
    <row r="118" spans="1:3" x14ac:dyDescent="0.3">
      <c r="A118" s="30">
        <v>41030</v>
      </c>
      <c r="B118" s="24">
        <v>0.9</v>
      </c>
      <c r="C118" s="24"/>
    </row>
    <row r="119" spans="1:3" x14ac:dyDescent="0.3">
      <c r="A119" s="30">
        <v>41061</v>
      </c>
      <c r="B119" s="24">
        <v>0.9</v>
      </c>
      <c r="C119" s="24"/>
    </row>
    <row r="120" spans="1:3" x14ac:dyDescent="0.3">
      <c r="A120" s="30">
        <v>41091</v>
      </c>
      <c r="B120" s="24">
        <v>0.9</v>
      </c>
      <c r="C120" s="24"/>
    </row>
    <row r="121" spans="1:3" x14ac:dyDescent="0.3">
      <c r="A121" s="30">
        <v>41122</v>
      </c>
      <c r="B121" s="24">
        <v>0.9</v>
      </c>
      <c r="C121" s="24"/>
    </row>
    <row r="122" spans="1:3" x14ac:dyDescent="0.3">
      <c r="A122" s="30">
        <v>41153</v>
      </c>
      <c r="B122" s="24">
        <v>0.9</v>
      </c>
      <c r="C122" s="24"/>
    </row>
    <row r="123" spans="1:3" x14ac:dyDescent="0.3">
      <c r="A123" s="30">
        <v>41183</v>
      </c>
      <c r="B123" s="24">
        <v>0.9</v>
      </c>
      <c r="C123" s="24"/>
    </row>
    <row r="124" spans="1:3" x14ac:dyDescent="0.3">
      <c r="A124" s="30">
        <v>41214</v>
      </c>
      <c r="B124" s="24">
        <v>0.9</v>
      </c>
      <c r="C124" s="24"/>
    </row>
    <row r="125" spans="1:3" x14ac:dyDescent="0.3">
      <c r="A125" s="30">
        <v>41244</v>
      </c>
      <c r="B125" s="24">
        <v>0.9</v>
      </c>
      <c r="C125" s="24"/>
    </row>
  </sheetData>
  <mergeCells count="6">
    <mergeCell ref="A109:G109"/>
    <mergeCell ref="A1:G1"/>
    <mergeCell ref="A3:G3"/>
    <mergeCell ref="A30:G30"/>
    <mergeCell ref="A55:G55"/>
    <mergeCell ref="A81:G81"/>
  </mergeCells>
  <pageMargins left="0.25" right="0.25" top="0.75" bottom="0.75" header="0.3" footer="0.3"/>
  <pageSetup scale="94" orientation="landscape" r:id="rId1"/>
  <headerFooter>
    <oddFooter>&amp;L&amp;Z&amp;F&amp;CPage &amp;P of &amp;N&amp;R&amp;D</oddFooter>
  </headerFooter>
  <rowBreaks count="4" manualBreakCount="4">
    <brk id="28" max="16383" man="1"/>
    <brk id="53" max="15" man="1"/>
    <brk id="78" max="15" man="1"/>
    <brk id="106" max="15" man="1"/>
  </rowBreaks>
  <colBreaks count="1" manualBreakCount="1">
    <brk id="1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7"/>
  <sheetViews>
    <sheetView tabSelected="1" zoomScaleNormal="100" workbookViewId="0">
      <selection sqref="A1:L21"/>
    </sheetView>
  </sheetViews>
  <sheetFormatPr defaultColWidth="8.6640625" defaultRowHeight="15.6" x14ac:dyDescent="0.3"/>
  <cols>
    <col min="1" max="1" width="10.5546875" style="3" customWidth="1"/>
    <col min="2" max="2" width="10.44140625" style="3" customWidth="1"/>
    <col min="3" max="3" width="12.88671875" style="3" customWidth="1"/>
    <col min="4" max="4" width="13.44140625" style="3" customWidth="1"/>
    <col min="5" max="5" width="8.44140625" style="3" customWidth="1"/>
    <col min="6" max="6" width="12.33203125" style="3" customWidth="1"/>
    <col min="7" max="7" width="11.88671875" style="3" customWidth="1"/>
    <col min="8" max="8" width="12.33203125" style="3" customWidth="1"/>
    <col min="9" max="9" width="13.44140625" style="3" customWidth="1"/>
    <col min="10" max="11" width="11.88671875" style="3" customWidth="1"/>
    <col min="12" max="12" width="19.33203125" style="3" customWidth="1"/>
    <col min="13" max="16384" width="8.6640625" style="3"/>
  </cols>
  <sheetData>
    <row r="2" spans="1:12" ht="15.75" x14ac:dyDescent="0.25">
      <c r="B2" s="78" t="s">
        <v>48</v>
      </c>
      <c r="C2" s="79"/>
      <c r="D2" s="79"/>
      <c r="E2" s="79"/>
      <c r="F2" s="80"/>
      <c r="G2" s="13"/>
      <c r="H2" s="78" t="s">
        <v>47</v>
      </c>
      <c r="I2" s="79"/>
      <c r="J2" s="79"/>
      <c r="K2" s="80"/>
    </row>
    <row r="3" spans="1:12" ht="15.75" x14ac:dyDescent="0.25">
      <c r="B3" s="81" t="s">
        <v>46</v>
      </c>
      <c r="C3" s="82"/>
      <c r="D3" s="78" t="s">
        <v>13</v>
      </c>
      <c r="E3" s="79"/>
      <c r="F3" s="80"/>
      <c r="G3" s="13"/>
      <c r="H3" s="81" t="s">
        <v>46</v>
      </c>
      <c r="I3" s="82"/>
      <c r="J3" s="78" t="s">
        <v>13</v>
      </c>
      <c r="K3" s="80"/>
    </row>
    <row r="4" spans="1:12" ht="47.25" x14ac:dyDescent="0.25">
      <c r="A4" s="18"/>
      <c r="B4" s="16" t="s">
        <v>45</v>
      </c>
      <c r="C4" s="15" t="s">
        <v>43</v>
      </c>
      <c r="D4" s="16" t="s">
        <v>45</v>
      </c>
      <c r="E4" s="17" t="s">
        <v>44</v>
      </c>
      <c r="F4" s="15" t="s">
        <v>43</v>
      </c>
      <c r="G4" s="13"/>
      <c r="H4" s="16" t="s">
        <v>42</v>
      </c>
      <c r="I4" s="15" t="s">
        <v>41</v>
      </c>
      <c r="J4" s="16" t="s">
        <v>40</v>
      </c>
      <c r="K4" s="15" t="s">
        <v>39</v>
      </c>
      <c r="L4" s="3" t="s">
        <v>38</v>
      </c>
    </row>
    <row r="5" spans="1:12" ht="15.75" x14ac:dyDescent="0.25">
      <c r="B5" s="14"/>
      <c r="C5" s="13"/>
      <c r="D5" s="14"/>
      <c r="E5" s="14"/>
      <c r="F5" s="13"/>
      <c r="G5" s="13"/>
      <c r="H5" s="14"/>
      <c r="I5" s="13"/>
      <c r="J5" s="14"/>
      <c r="K5" s="13"/>
    </row>
    <row r="6" spans="1:12" ht="15.75" x14ac:dyDescent="0.25">
      <c r="A6" s="3" t="s">
        <v>37</v>
      </c>
      <c r="B6" s="10"/>
      <c r="C6" s="10"/>
      <c r="D6" s="10">
        <f>'[1]Cost and Consumption by month'!D115</f>
        <v>1462625.79</v>
      </c>
      <c r="E6" s="11">
        <f>D6/D19</f>
        <v>7.9630323314182183E-2</v>
      </c>
      <c r="F6" s="10">
        <f>D6</f>
        <v>1462625.79</v>
      </c>
      <c r="G6" s="12">
        <v>40817</v>
      </c>
      <c r="H6" s="10">
        <f t="shared" ref="H6:H17" si="0">$I$19*E6</f>
        <v>1537364.0443089562</v>
      </c>
      <c r="I6" s="10">
        <f>H6</f>
        <v>1537364.0443089562</v>
      </c>
      <c r="J6" s="10">
        <v>1340604</v>
      </c>
      <c r="K6" s="10">
        <f>J6</f>
        <v>1340604</v>
      </c>
      <c r="L6" s="4">
        <f>+I6-K6</f>
        <v>196760.04430895625</v>
      </c>
    </row>
    <row r="7" spans="1:12" x14ac:dyDescent="0.3">
      <c r="A7" s="3" t="s">
        <v>36</v>
      </c>
      <c r="B7" s="10"/>
      <c r="C7" s="10"/>
      <c r="D7" s="10">
        <f>'[1]Cost and Consumption by month'!D116</f>
        <v>1493468.5299999998</v>
      </c>
      <c r="E7" s="11">
        <f>D7/D19</f>
        <v>8.1309506995262529E-2</v>
      </c>
      <c r="F7" s="10">
        <f t="shared" ref="F7:F17" si="1">F6+D7</f>
        <v>2956094.32</v>
      </c>
      <c r="G7" s="12">
        <v>40848</v>
      </c>
      <c r="H7" s="10">
        <f t="shared" si="0"/>
        <v>1569782.8077603851</v>
      </c>
      <c r="I7" s="4">
        <f t="shared" ref="I7:I17" si="2">I6+H7</f>
        <v>3107146.8520693416</v>
      </c>
      <c r="J7" s="10">
        <v>1416069</v>
      </c>
      <c r="K7" s="10">
        <f t="shared" ref="K7:K17" si="3">K6+J7</f>
        <v>2756673</v>
      </c>
      <c r="L7" s="4">
        <f>+I7-K7</f>
        <v>350473.85206934158</v>
      </c>
    </row>
    <row r="8" spans="1:12" x14ac:dyDescent="0.3">
      <c r="A8" s="3" t="s">
        <v>35</v>
      </c>
      <c r="B8" s="10"/>
      <c r="C8" s="10"/>
      <c r="D8" s="10">
        <f>'[1]Cost and Consumption by month'!D117</f>
        <v>1684623.94</v>
      </c>
      <c r="E8" s="11">
        <f>D8/D19</f>
        <v>9.1716657754962364E-2</v>
      </c>
      <c r="F8" s="10">
        <f t="shared" si="1"/>
        <v>4640718.26</v>
      </c>
      <c r="G8" s="3" t="s">
        <v>35</v>
      </c>
      <c r="H8" s="10">
        <f t="shared" si="0"/>
        <v>1770706.0078149508</v>
      </c>
      <c r="I8" s="4">
        <f t="shared" si="2"/>
        <v>4877852.8598842919</v>
      </c>
      <c r="J8" s="10">
        <v>1569458</v>
      </c>
      <c r="K8" s="10">
        <f t="shared" si="3"/>
        <v>4326131</v>
      </c>
      <c r="L8" s="4">
        <f t="shared" ref="L8:L9" si="4">+I8-K8</f>
        <v>551721.85988429189</v>
      </c>
    </row>
    <row r="9" spans="1:12" x14ac:dyDescent="0.3">
      <c r="A9" s="3" t="s">
        <v>34</v>
      </c>
      <c r="B9" s="10"/>
      <c r="C9" s="10"/>
      <c r="D9" s="10">
        <f>'[1]Cost and Consumption by month'!D118</f>
        <v>1708492.04</v>
      </c>
      <c r="E9" s="11">
        <f>D9/D19</f>
        <v>9.3016118309322771E-2</v>
      </c>
      <c r="F9" s="10">
        <f t="shared" si="1"/>
        <v>6349210.2999999998</v>
      </c>
      <c r="G9" s="3" t="s">
        <v>34</v>
      </c>
      <c r="H9" s="10">
        <f t="shared" si="0"/>
        <v>1795793.7363350191</v>
      </c>
      <c r="I9" s="4">
        <f t="shared" si="2"/>
        <v>6673646.5962193105</v>
      </c>
      <c r="J9" s="10">
        <v>1603054</v>
      </c>
      <c r="K9" s="10">
        <f t="shared" si="3"/>
        <v>5929185</v>
      </c>
      <c r="L9" s="4">
        <f t="shared" si="4"/>
        <v>744461.59621931054</v>
      </c>
    </row>
    <row r="10" spans="1:12" x14ac:dyDescent="0.3">
      <c r="A10" s="3" t="s">
        <v>33</v>
      </c>
      <c r="B10" s="10"/>
      <c r="C10" s="10"/>
      <c r="D10" s="10">
        <f>'[1]Cost and Consumption by month'!D119</f>
        <v>1566531.4600000002</v>
      </c>
      <c r="E10" s="11">
        <f>D10/D19</f>
        <v>8.528730143725817E-2</v>
      </c>
      <c r="F10" s="10">
        <f t="shared" si="1"/>
        <v>7915741.7599999998</v>
      </c>
      <c r="G10" s="3" t="s">
        <v>33</v>
      </c>
      <c r="H10" s="10">
        <f t="shared" si="0"/>
        <v>1646579.1573952856</v>
      </c>
      <c r="I10" s="4">
        <f t="shared" si="2"/>
        <v>8320225.7536145961</v>
      </c>
      <c r="J10" s="10">
        <v>1457777</v>
      </c>
      <c r="K10" s="10">
        <f t="shared" si="3"/>
        <v>7386962</v>
      </c>
      <c r="L10" s="4">
        <f>+I10-K10</f>
        <v>933263.75361459609</v>
      </c>
    </row>
    <row r="11" spans="1:12" x14ac:dyDescent="0.3">
      <c r="A11" s="3" t="s">
        <v>32</v>
      </c>
      <c r="B11" s="10"/>
      <c r="C11" s="10"/>
      <c r="D11" s="10">
        <f>'[1]Cost and Consumption by month'!D120</f>
        <v>1659539.87</v>
      </c>
      <c r="E11" s="11">
        <f>D11/D19</f>
        <v>9.0350995657526231E-2</v>
      </c>
      <c r="F11" s="10">
        <f t="shared" si="1"/>
        <v>9575281.629999999</v>
      </c>
      <c r="G11" s="3" t="s">
        <v>32</v>
      </c>
      <c r="H11" s="10">
        <f t="shared" si="0"/>
        <v>1744340.1748270551</v>
      </c>
      <c r="I11" s="4">
        <f t="shared" si="2"/>
        <v>10064565.928441651</v>
      </c>
      <c r="J11" s="10">
        <v>378365</v>
      </c>
      <c r="K11" s="10">
        <f t="shared" si="3"/>
        <v>7765327</v>
      </c>
    </row>
    <row r="12" spans="1:12" x14ac:dyDescent="0.3">
      <c r="A12" s="3" t="s">
        <v>31</v>
      </c>
      <c r="B12" s="10"/>
      <c r="C12" s="10"/>
      <c r="D12" s="10">
        <f>'[1]Cost and Consumption by month'!D121</f>
        <v>1309764.8700000001</v>
      </c>
      <c r="E12" s="11">
        <f>D12/D19</f>
        <v>7.130805485363266E-2</v>
      </c>
      <c r="F12" s="10">
        <f t="shared" si="1"/>
        <v>10885046.5</v>
      </c>
      <c r="G12" s="3" t="s">
        <v>31</v>
      </c>
      <c r="H12" s="10">
        <f t="shared" si="0"/>
        <v>1376692.1323307136</v>
      </c>
      <c r="I12" s="4">
        <f t="shared" si="2"/>
        <v>11441258.060772365</v>
      </c>
      <c r="J12" s="10">
        <f>'[1]Cost and Consumption by month'!K121</f>
        <v>0</v>
      </c>
      <c r="K12" s="10">
        <f t="shared" si="3"/>
        <v>7765327</v>
      </c>
    </row>
    <row r="13" spans="1:12" x14ac:dyDescent="0.3">
      <c r="A13" s="3" t="s">
        <v>30</v>
      </c>
      <c r="B13" s="10"/>
      <c r="C13" s="10"/>
      <c r="D13" s="10">
        <f>'[1]Cost and Consumption by month'!D122</f>
        <v>1436752.77</v>
      </c>
      <c r="E13" s="11">
        <f>D13/D19</f>
        <v>7.8221708095032857E-2</v>
      </c>
      <c r="F13" s="10">
        <f t="shared" si="1"/>
        <v>12321799.27</v>
      </c>
      <c r="G13" s="3" t="s">
        <v>30</v>
      </c>
      <c r="H13" s="10">
        <f t="shared" si="0"/>
        <v>1510168.9470136415</v>
      </c>
      <c r="I13" s="4">
        <f t="shared" si="2"/>
        <v>12951427.007786006</v>
      </c>
      <c r="J13" s="10">
        <f>'[1]Cost and Consumption by month'!K122</f>
        <v>0</v>
      </c>
      <c r="K13" s="10">
        <f t="shared" si="3"/>
        <v>7765327</v>
      </c>
    </row>
    <row r="14" spans="1:12" x14ac:dyDescent="0.3">
      <c r="A14" s="3" t="s">
        <v>29</v>
      </c>
      <c r="B14" s="10"/>
      <c r="C14" s="10"/>
      <c r="D14" s="10">
        <f>'[1]Cost and Consumption by month'!D123</f>
        <v>1459204.6199999999</v>
      </c>
      <c r="E14" s="11">
        <f>D14/D19</f>
        <v>7.9444063181839802E-2</v>
      </c>
      <c r="F14" s="10">
        <f t="shared" si="1"/>
        <v>13781003.889999999</v>
      </c>
      <c r="G14" s="3" t="s">
        <v>29</v>
      </c>
      <c r="H14" s="10">
        <f t="shared" si="0"/>
        <v>1533768.0570212791</v>
      </c>
      <c r="I14" s="4">
        <f t="shared" si="2"/>
        <v>14485195.064807285</v>
      </c>
      <c r="J14" s="10">
        <f>'[1]Cost and Consumption by month'!K123</f>
        <v>0</v>
      </c>
      <c r="K14" s="10">
        <f t="shared" si="3"/>
        <v>7765327</v>
      </c>
    </row>
    <row r="15" spans="1:12" x14ac:dyDescent="0.3">
      <c r="A15" s="3" t="s">
        <v>28</v>
      </c>
      <c r="B15" s="10"/>
      <c r="C15" s="10"/>
      <c r="D15" s="10">
        <f>'[1]Cost and Consumption by month'!D124</f>
        <v>1605753.03</v>
      </c>
      <c r="E15" s="11">
        <f>D15/D19</f>
        <v>8.7422657125188319E-2</v>
      </c>
      <c r="F15" s="10">
        <f t="shared" si="1"/>
        <v>15386756.919999998</v>
      </c>
      <c r="G15" s="3" t="s">
        <v>28</v>
      </c>
      <c r="H15" s="10">
        <f t="shared" si="0"/>
        <v>1687804.8980403668</v>
      </c>
      <c r="I15" s="4">
        <f t="shared" si="2"/>
        <v>16172999.962847652</v>
      </c>
      <c r="J15" s="10">
        <f>'[1]Cost and Consumption by month'!K124</f>
        <v>0</v>
      </c>
      <c r="K15" s="10">
        <f t="shared" si="3"/>
        <v>7765327</v>
      </c>
    </row>
    <row r="16" spans="1:12" x14ac:dyDescent="0.3">
      <c r="A16" s="3" t="s">
        <v>27</v>
      </c>
      <c r="B16" s="10"/>
      <c r="C16" s="10"/>
      <c r="D16" s="10">
        <f>'[1]Cost and Consumption by month'!D125</f>
        <v>1562596.23</v>
      </c>
      <c r="E16" s="11">
        <f>D16/D19</f>
        <v>8.5073054129875689E-2</v>
      </c>
      <c r="F16" s="10">
        <f t="shared" si="1"/>
        <v>16949353.149999999</v>
      </c>
      <c r="G16" s="3" t="s">
        <v>27</v>
      </c>
      <c r="H16" s="10">
        <f t="shared" si="0"/>
        <v>1642442.8423176704</v>
      </c>
      <c r="I16" s="4">
        <f t="shared" si="2"/>
        <v>17815442.805165321</v>
      </c>
      <c r="J16" s="10">
        <f>'[1]Cost and Consumption by month'!K125</f>
        <v>0</v>
      </c>
      <c r="K16" s="10">
        <f t="shared" si="3"/>
        <v>7765327</v>
      </c>
    </row>
    <row r="17" spans="1:11" x14ac:dyDescent="0.3">
      <c r="A17" s="3" t="s">
        <v>26</v>
      </c>
      <c r="B17" s="10"/>
      <c r="C17" s="10"/>
      <c r="D17" s="10">
        <f>'[1]Cost and Consumption by month'!D126</f>
        <v>1418345.5999999999</v>
      </c>
      <c r="E17" s="11">
        <f>D17/D19</f>
        <v>7.7219559145916411E-2</v>
      </c>
      <c r="F17" s="10">
        <f t="shared" si="1"/>
        <v>18367698.75</v>
      </c>
      <c r="G17" s="3" t="s">
        <v>26</v>
      </c>
      <c r="H17" s="10">
        <f t="shared" si="0"/>
        <v>1490821.1948346768</v>
      </c>
      <c r="I17" s="4">
        <f t="shared" si="2"/>
        <v>19306263.999999996</v>
      </c>
      <c r="J17" s="10">
        <f>'[1]Cost and Consumption by month'!K126</f>
        <v>0</v>
      </c>
      <c r="K17" s="10">
        <f t="shared" si="3"/>
        <v>7765327</v>
      </c>
    </row>
    <row r="19" spans="1:11" x14ac:dyDescent="0.3">
      <c r="A19" s="9" t="s">
        <v>25</v>
      </c>
      <c r="C19" s="4">
        <v>20781460</v>
      </c>
      <c r="D19" s="4">
        <f>SUM(D6:D18)</f>
        <v>18367698.75</v>
      </c>
      <c r="E19" s="8">
        <f>SUM(E6:E18)</f>
        <v>0.99999999999999978</v>
      </c>
      <c r="H19" s="4">
        <f>SUM(H6:H18)</f>
        <v>19306263.999999996</v>
      </c>
      <c r="I19" s="4">
        <v>19306264</v>
      </c>
    </row>
    <row r="21" spans="1:11" x14ac:dyDescent="0.3">
      <c r="A21" s="3" t="s">
        <v>24</v>
      </c>
      <c r="D21" s="4">
        <v>19305615.75</v>
      </c>
    </row>
    <row r="22" spans="1:11" x14ac:dyDescent="0.3">
      <c r="D22" s="7"/>
    </row>
    <row r="23" spans="1:11" ht="18" x14ac:dyDescent="0.35">
      <c r="A23" s="3" t="s">
        <v>23</v>
      </c>
      <c r="C23" s="6"/>
      <c r="D23" s="4">
        <f>D21-D19</f>
        <v>937917</v>
      </c>
    </row>
    <row r="24" spans="1:11" x14ac:dyDescent="0.3">
      <c r="A24" s="3" t="s">
        <v>22</v>
      </c>
      <c r="D24" s="4">
        <v>-578674.22</v>
      </c>
    </row>
    <row r="25" spans="1:11" x14ac:dyDescent="0.3">
      <c r="A25" s="3" t="s">
        <v>21</v>
      </c>
      <c r="D25" s="4">
        <v>-692323.35</v>
      </c>
    </row>
    <row r="26" spans="1:11" x14ac:dyDescent="0.3">
      <c r="A26" s="3" t="s">
        <v>20</v>
      </c>
      <c r="D26" s="5">
        <f>'[1]Cost and Consumption by month'!P115</f>
        <v>148457.69000000018</v>
      </c>
    </row>
    <row r="27" spans="1:11" x14ac:dyDescent="0.3">
      <c r="D27" s="4">
        <f>SUM(D23:D26)</f>
        <v>-184622.87999999977</v>
      </c>
    </row>
  </sheetData>
  <mergeCells count="6">
    <mergeCell ref="B2:F2"/>
    <mergeCell ref="H2:K2"/>
    <mergeCell ref="B3:C3"/>
    <mergeCell ref="D3:F3"/>
    <mergeCell ref="H3:I3"/>
    <mergeCell ref="J3:K3"/>
  </mergeCells>
  <pageMargins left="0.7" right="0.7" top="0.75" bottom="0.75" header="0.3" footer="0.3"/>
  <pageSetup scale="83" orientation="landscape" r:id="rId1"/>
  <headerFooter>
    <oddHeader>&amp;C&amp;"-,Bold"&amp;12&amp;K000000Utilities
 FY 2012 Projections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5"/>
  <sheetViews>
    <sheetView workbookViewId="0">
      <selection activeCell="B8" sqref="B8"/>
    </sheetView>
  </sheetViews>
  <sheetFormatPr defaultColWidth="9.109375" defaultRowHeight="14.4" x14ac:dyDescent="0.3"/>
  <cols>
    <col min="1" max="1" width="9.109375" style="45"/>
    <col min="2" max="2" width="11.109375" style="45" customWidth="1"/>
    <col min="3" max="3" width="9.109375" style="45"/>
    <col min="4" max="4" width="14.33203125" style="45" customWidth="1"/>
    <col min="5" max="5" width="10.109375" style="45" customWidth="1"/>
    <col min="6" max="6" width="12" style="45" customWidth="1"/>
    <col min="7" max="16384" width="9.109375" style="45"/>
  </cols>
  <sheetData>
    <row r="2" spans="1:6" x14ac:dyDescent="0.25">
      <c r="A2" s="45" t="s">
        <v>56</v>
      </c>
    </row>
    <row r="3" spans="1:6" ht="47.25" customHeight="1" x14ac:dyDescent="0.25">
      <c r="B3" s="52" t="s">
        <v>57</v>
      </c>
      <c r="C3" s="45" t="s">
        <v>10</v>
      </c>
      <c r="D3" s="52" t="s">
        <v>58</v>
      </c>
      <c r="E3" s="52" t="s">
        <v>60</v>
      </c>
      <c r="F3" s="52" t="s">
        <v>61</v>
      </c>
    </row>
    <row r="4" spans="1:6" ht="15" x14ac:dyDescent="0.25">
      <c r="A4" s="46">
        <v>40878</v>
      </c>
      <c r="B4" s="47">
        <f>F4/E4</f>
        <v>0.82999999999999985</v>
      </c>
      <c r="C4" s="48">
        <v>0.9</v>
      </c>
      <c r="D4" s="48">
        <f>1-B4</f>
        <v>0.17000000000000015</v>
      </c>
      <c r="E4" s="53">
        <v>40</v>
      </c>
      <c r="F4" s="54">
        <f>E4*0.83</f>
        <v>33.199999999999996</v>
      </c>
    </row>
    <row r="5" spans="1:6" x14ac:dyDescent="0.25">
      <c r="A5" s="46">
        <v>40909</v>
      </c>
      <c r="B5" s="47">
        <f>F5/E5</f>
        <v>0.75555555555555554</v>
      </c>
      <c r="C5" s="48">
        <v>0.9</v>
      </c>
      <c r="D5" s="48">
        <f>1-B5</f>
        <v>0.24444444444444446</v>
      </c>
      <c r="E5" s="54">
        <v>45</v>
      </c>
      <c r="F5" s="54">
        <v>34</v>
      </c>
    </row>
    <row r="6" spans="1:6" x14ac:dyDescent="0.25">
      <c r="A6" s="46">
        <v>40940</v>
      </c>
      <c r="B6" s="47">
        <f>F6/E6</f>
        <v>0.93846153846153846</v>
      </c>
      <c r="C6" s="48">
        <v>0.9</v>
      </c>
      <c r="D6" s="48">
        <f t="shared" ref="D6:D16" si="0">1-B6</f>
        <v>6.1538461538461542E-2</v>
      </c>
      <c r="E6" s="54">
        <f>75+41+14</f>
        <v>130</v>
      </c>
      <c r="F6" s="54">
        <f>14+35+73</f>
        <v>122</v>
      </c>
    </row>
    <row r="7" spans="1:6" x14ac:dyDescent="0.25">
      <c r="A7" s="46">
        <v>40969</v>
      </c>
      <c r="B7" s="47">
        <f>F7/E7</f>
        <v>0.88524590163934425</v>
      </c>
      <c r="C7" s="48">
        <v>0.9</v>
      </c>
      <c r="D7" s="48">
        <f t="shared" si="0"/>
        <v>0.11475409836065575</v>
      </c>
      <c r="E7" s="54">
        <f>61+43+18</f>
        <v>122</v>
      </c>
      <c r="F7" s="54">
        <f>122-14</f>
        <v>108</v>
      </c>
    </row>
    <row r="8" spans="1:6" x14ac:dyDescent="0.25">
      <c r="A8" s="46">
        <v>41000</v>
      </c>
      <c r="B8" s="47"/>
      <c r="C8" s="48">
        <v>0.9</v>
      </c>
      <c r="D8" s="48">
        <f t="shared" si="0"/>
        <v>1</v>
      </c>
      <c r="E8" s="54"/>
      <c r="F8" s="54"/>
    </row>
    <row r="9" spans="1:6" x14ac:dyDescent="0.25">
      <c r="A9" s="46">
        <v>41030</v>
      </c>
      <c r="B9" s="47"/>
      <c r="C9" s="48">
        <v>0.9</v>
      </c>
      <c r="D9" s="48">
        <f t="shared" si="0"/>
        <v>1</v>
      </c>
      <c r="E9" s="54"/>
      <c r="F9" s="54"/>
    </row>
    <row r="10" spans="1:6" x14ac:dyDescent="0.25">
      <c r="A10" s="46">
        <v>41061</v>
      </c>
      <c r="B10" s="47"/>
      <c r="C10" s="48">
        <v>0.9</v>
      </c>
      <c r="D10" s="48">
        <f t="shared" si="0"/>
        <v>1</v>
      </c>
      <c r="E10" s="54"/>
      <c r="F10" s="54"/>
    </row>
    <row r="11" spans="1:6" x14ac:dyDescent="0.25">
      <c r="A11" s="46">
        <v>41091</v>
      </c>
      <c r="B11" s="47"/>
      <c r="C11" s="48">
        <v>0.9</v>
      </c>
      <c r="D11" s="48">
        <f t="shared" si="0"/>
        <v>1</v>
      </c>
      <c r="E11" s="54"/>
      <c r="F11" s="54"/>
    </row>
    <row r="12" spans="1:6" x14ac:dyDescent="0.25">
      <c r="A12" s="46">
        <v>41122</v>
      </c>
      <c r="B12" s="47"/>
      <c r="C12" s="48">
        <v>0.9</v>
      </c>
      <c r="D12" s="48">
        <f t="shared" si="0"/>
        <v>1</v>
      </c>
      <c r="E12" s="54"/>
      <c r="F12" s="54"/>
    </row>
    <row r="13" spans="1:6" x14ac:dyDescent="0.25">
      <c r="A13" s="46">
        <v>41153</v>
      </c>
      <c r="B13" s="47"/>
      <c r="C13" s="48">
        <v>0.9</v>
      </c>
      <c r="D13" s="48">
        <f t="shared" si="0"/>
        <v>1</v>
      </c>
      <c r="E13" s="54"/>
      <c r="F13" s="54"/>
    </row>
    <row r="14" spans="1:6" x14ac:dyDescent="0.25">
      <c r="A14" s="46">
        <v>41183</v>
      </c>
      <c r="B14" s="47"/>
      <c r="C14" s="48">
        <v>0.9</v>
      </c>
      <c r="D14" s="48">
        <f t="shared" si="0"/>
        <v>1</v>
      </c>
      <c r="E14" s="54"/>
      <c r="F14" s="54"/>
    </row>
    <row r="15" spans="1:6" x14ac:dyDescent="0.25">
      <c r="A15" s="46">
        <v>41214</v>
      </c>
      <c r="B15" s="47"/>
      <c r="C15" s="48">
        <v>0.9</v>
      </c>
      <c r="D15" s="48">
        <f t="shared" si="0"/>
        <v>1</v>
      </c>
      <c r="E15" s="54"/>
      <c r="F15" s="54"/>
    </row>
    <row r="16" spans="1:6" x14ac:dyDescent="0.25">
      <c r="A16" s="46">
        <v>41244</v>
      </c>
      <c r="B16" s="47"/>
      <c r="C16" s="48">
        <v>0.9</v>
      </c>
      <c r="D16" s="48">
        <f t="shared" si="0"/>
        <v>1</v>
      </c>
      <c r="E16" s="54"/>
      <c r="F16" s="54"/>
    </row>
    <row r="17" spans="1:6" x14ac:dyDescent="0.25">
      <c r="D17" s="49"/>
    </row>
    <row r="31" spans="1:6" x14ac:dyDescent="0.3">
      <c r="A31" s="45" t="s">
        <v>59</v>
      </c>
    </row>
    <row r="32" spans="1:6" ht="51.75" customHeight="1" x14ac:dyDescent="0.3">
      <c r="B32" s="52" t="s">
        <v>57</v>
      </c>
      <c r="C32" s="45" t="s">
        <v>10</v>
      </c>
      <c r="D32" s="52" t="s">
        <v>62</v>
      </c>
      <c r="E32" s="52" t="s">
        <v>60</v>
      </c>
      <c r="F32" s="52" t="s">
        <v>61</v>
      </c>
    </row>
    <row r="33" spans="1:6" x14ac:dyDescent="0.3">
      <c r="A33" s="46">
        <v>40940</v>
      </c>
      <c r="B33" s="72">
        <f>1-D33</f>
        <v>1</v>
      </c>
      <c r="C33" s="48">
        <v>0.9</v>
      </c>
      <c r="D33" s="73">
        <f>(E33-F33)/E33</f>
        <v>0</v>
      </c>
      <c r="E33" s="45">
        <f>76+386+53</f>
        <v>515</v>
      </c>
      <c r="F33" s="55">
        <v>515</v>
      </c>
    </row>
    <row r="34" spans="1:6" x14ac:dyDescent="0.3">
      <c r="A34" s="46">
        <v>40969</v>
      </c>
      <c r="B34" s="72">
        <f>1-D34</f>
        <v>0.99527559055118109</v>
      </c>
      <c r="C34" s="48">
        <v>0.9</v>
      </c>
      <c r="D34" s="73">
        <f>(E34-F34)/E34</f>
        <v>4.7244094488188976E-3</v>
      </c>
      <c r="E34" s="55">
        <v>635</v>
      </c>
      <c r="F34" s="56">
        <v>632</v>
      </c>
    </row>
    <row r="35" spans="1:6" x14ac:dyDescent="0.3">
      <c r="A35" s="46">
        <v>41000</v>
      </c>
      <c r="B35" s="72">
        <f>1-D35</f>
        <v>1</v>
      </c>
      <c r="C35" s="48">
        <v>0.9</v>
      </c>
      <c r="D35" s="73">
        <f>(E35-F35)/E35</f>
        <v>0</v>
      </c>
      <c r="E35" s="45">
        <f>71+544+76</f>
        <v>691</v>
      </c>
      <c r="F35" s="45">
        <v>691</v>
      </c>
    </row>
    <row r="36" spans="1:6" x14ac:dyDescent="0.3">
      <c r="A36" s="46">
        <v>41030</v>
      </c>
      <c r="B36" s="47"/>
      <c r="C36" s="48">
        <v>0.9</v>
      </c>
      <c r="D36" s="48"/>
    </row>
    <row r="37" spans="1:6" x14ac:dyDescent="0.3">
      <c r="A37" s="46">
        <v>41061</v>
      </c>
      <c r="B37" s="47"/>
      <c r="C37" s="48">
        <v>0.9</v>
      </c>
      <c r="D37" s="48"/>
    </row>
    <row r="38" spans="1:6" x14ac:dyDescent="0.3">
      <c r="A38" s="46">
        <v>41091</v>
      </c>
      <c r="B38" s="47"/>
      <c r="C38" s="48">
        <v>0.9</v>
      </c>
      <c r="D38" s="48"/>
    </row>
    <row r="39" spans="1:6" x14ac:dyDescent="0.3">
      <c r="A39" s="46">
        <v>41122</v>
      </c>
      <c r="B39" s="47"/>
      <c r="C39" s="48">
        <v>0.9</v>
      </c>
      <c r="D39" s="48"/>
    </row>
    <row r="40" spans="1:6" x14ac:dyDescent="0.3">
      <c r="A40" s="46">
        <v>41153</v>
      </c>
      <c r="B40" s="47"/>
      <c r="C40" s="48">
        <v>0.9</v>
      </c>
      <c r="D40" s="48"/>
    </row>
    <row r="41" spans="1:6" x14ac:dyDescent="0.3">
      <c r="A41" s="46">
        <v>41183</v>
      </c>
      <c r="B41" s="47"/>
      <c r="C41" s="48">
        <v>0.9</v>
      </c>
      <c r="D41" s="48"/>
    </row>
    <row r="42" spans="1:6" x14ac:dyDescent="0.3">
      <c r="A42" s="46">
        <v>41214</v>
      </c>
      <c r="B42" s="47"/>
      <c r="C42" s="48">
        <v>0.9</v>
      </c>
      <c r="D42" s="48"/>
    </row>
    <row r="43" spans="1:6" x14ac:dyDescent="0.3">
      <c r="A43" s="46">
        <v>41244</v>
      </c>
      <c r="B43" s="47"/>
      <c r="C43" s="48">
        <v>0.9</v>
      </c>
      <c r="D43" s="48"/>
    </row>
    <row r="44" spans="1:6" x14ac:dyDescent="0.3">
      <c r="A44" s="46">
        <v>41275</v>
      </c>
      <c r="B44" s="47"/>
      <c r="C44" s="48">
        <v>0.9</v>
      </c>
      <c r="D44" s="48"/>
    </row>
    <row r="45" spans="1:6" x14ac:dyDescent="0.3">
      <c r="A45" s="46">
        <v>41306</v>
      </c>
      <c r="B45" s="47"/>
      <c r="C45" s="48">
        <v>0.9</v>
      </c>
      <c r="D45" s="48"/>
    </row>
  </sheetData>
  <pageMargins left="0.25" right="0.25" top="0.75" bottom="0.75" header="0.3" footer="0.3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zoomScale="110" zoomScaleNormal="110" zoomScaleSheetLayoutView="50" workbookViewId="0">
      <selection activeCell="D26" sqref="D26"/>
    </sheetView>
  </sheetViews>
  <sheetFormatPr defaultRowHeight="14.4" x14ac:dyDescent="0.3"/>
  <cols>
    <col min="1" max="1" width="14.5546875" customWidth="1"/>
    <col min="2" max="2" width="8.33203125" style="35" bestFit="1" customWidth="1"/>
    <col min="3" max="3" width="6.88671875" style="35" customWidth="1"/>
    <col min="4" max="4" width="10.44140625" style="35" bestFit="1" customWidth="1"/>
  </cols>
  <sheetData>
    <row r="1" spans="1:4" x14ac:dyDescent="0.3">
      <c r="A1" s="22"/>
    </row>
    <row r="2" spans="1:4" ht="43.2" x14ac:dyDescent="0.3">
      <c r="A2" s="22" t="s">
        <v>8</v>
      </c>
      <c r="B2" s="40" t="s">
        <v>65</v>
      </c>
      <c r="C2" s="40" t="s">
        <v>10</v>
      </c>
      <c r="D2" s="40" t="s">
        <v>11</v>
      </c>
    </row>
    <row r="3" spans="1:4" x14ac:dyDescent="0.3">
      <c r="A3" s="1">
        <v>40848</v>
      </c>
      <c r="B3" s="41">
        <v>0</v>
      </c>
      <c r="C3" s="37">
        <v>0.9</v>
      </c>
      <c r="D3" s="42">
        <v>0</v>
      </c>
    </row>
    <row r="4" spans="1:4" x14ac:dyDescent="0.3">
      <c r="A4" s="1">
        <v>40878</v>
      </c>
      <c r="B4" s="41">
        <v>0</v>
      </c>
      <c r="C4" s="37">
        <v>0.9</v>
      </c>
      <c r="D4" s="42">
        <v>0</v>
      </c>
    </row>
    <row r="5" spans="1:4" x14ac:dyDescent="0.3">
      <c r="A5" s="1">
        <v>40909</v>
      </c>
      <c r="B5" s="41">
        <v>0</v>
      </c>
      <c r="C5" s="37">
        <v>0.9</v>
      </c>
      <c r="D5" s="43">
        <v>0</v>
      </c>
    </row>
    <row r="6" spans="1:4" x14ac:dyDescent="0.3">
      <c r="A6" s="1">
        <v>40940</v>
      </c>
      <c r="B6" s="41">
        <v>0.75</v>
      </c>
      <c r="C6" s="37">
        <v>0.9</v>
      </c>
      <c r="D6" s="43">
        <v>32.299999999999997</v>
      </c>
    </row>
    <row r="7" spans="1:4" x14ac:dyDescent="0.3">
      <c r="A7" s="1">
        <v>40969</v>
      </c>
      <c r="B7" s="41">
        <v>0.83</v>
      </c>
      <c r="C7" s="37">
        <v>0.9</v>
      </c>
      <c r="D7" s="43">
        <v>27</v>
      </c>
    </row>
    <row r="8" spans="1:4" x14ac:dyDescent="0.3">
      <c r="A8" s="1">
        <v>41000</v>
      </c>
      <c r="B8" s="41"/>
      <c r="C8" s="37">
        <v>0.9</v>
      </c>
      <c r="D8" s="43"/>
    </row>
    <row r="9" spans="1:4" x14ac:dyDescent="0.3">
      <c r="A9" s="1">
        <v>41030</v>
      </c>
      <c r="B9" s="41"/>
      <c r="C9" s="37">
        <v>0.9</v>
      </c>
      <c r="D9" s="43"/>
    </row>
    <row r="10" spans="1:4" x14ac:dyDescent="0.3">
      <c r="A10" s="1">
        <v>41061</v>
      </c>
      <c r="B10" s="41"/>
      <c r="C10" s="37">
        <v>0.9</v>
      </c>
      <c r="D10" s="43"/>
    </row>
    <row r="11" spans="1:4" x14ac:dyDescent="0.3">
      <c r="A11" s="1">
        <v>41091</v>
      </c>
      <c r="B11" s="41"/>
      <c r="C11" s="37">
        <v>0.9</v>
      </c>
      <c r="D11" s="43"/>
    </row>
    <row r="12" spans="1:4" x14ac:dyDescent="0.3">
      <c r="A12" s="1">
        <v>41122</v>
      </c>
      <c r="B12" s="41"/>
      <c r="C12" s="37">
        <v>0.9</v>
      </c>
      <c r="D12" s="43"/>
    </row>
    <row r="13" spans="1:4" x14ac:dyDescent="0.3">
      <c r="A13" s="1">
        <v>41153</v>
      </c>
      <c r="B13" s="41"/>
      <c r="C13" s="37">
        <v>0.9</v>
      </c>
      <c r="D13" s="43"/>
    </row>
    <row r="14" spans="1:4" x14ac:dyDescent="0.3">
      <c r="A14" s="1">
        <v>41183</v>
      </c>
      <c r="B14" s="41"/>
      <c r="C14" s="37">
        <v>0.9</v>
      </c>
      <c r="D14" s="43"/>
    </row>
    <row r="15" spans="1:4" x14ac:dyDescent="0.3">
      <c r="A15" s="1">
        <v>41214</v>
      </c>
      <c r="B15" s="41"/>
      <c r="C15" s="37">
        <v>0.9</v>
      </c>
      <c r="D15" s="43"/>
    </row>
    <row r="16" spans="1:4" x14ac:dyDescent="0.3">
      <c r="A16" s="1">
        <v>41244</v>
      </c>
      <c r="B16" s="41"/>
      <c r="C16" s="37">
        <v>0.9</v>
      </c>
      <c r="D16" s="43"/>
    </row>
    <row r="25" spans="1:4" x14ac:dyDescent="0.3">
      <c r="A25" s="22"/>
    </row>
    <row r="26" spans="1:4" ht="43.2" x14ac:dyDescent="0.3">
      <c r="A26" s="22" t="s">
        <v>8</v>
      </c>
      <c r="B26" s="40" t="s">
        <v>9</v>
      </c>
      <c r="C26" s="40" t="s">
        <v>10</v>
      </c>
      <c r="D26" s="40" t="s">
        <v>11</v>
      </c>
    </row>
    <row r="27" spans="1:4" x14ac:dyDescent="0.3">
      <c r="A27" s="1">
        <v>40848</v>
      </c>
      <c r="B27" s="41">
        <v>0.12</v>
      </c>
      <c r="C27" s="37">
        <v>0.9</v>
      </c>
      <c r="D27" s="42">
        <v>27.4</v>
      </c>
    </row>
    <row r="28" spans="1:4" x14ac:dyDescent="0.3">
      <c r="A28" s="1">
        <v>40878</v>
      </c>
      <c r="B28" s="41">
        <v>0.3</v>
      </c>
      <c r="C28" s="37">
        <v>0.9</v>
      </c>
      <c r="D28" s="42">
        <v>37.200000000000003</v>
      </c>
    </row>
    <row r="29" spans="1:4" x14ac:dyDescent="0.3">
      <c r="A29" s="1">
        <v>40909</v>
      </c>
      <c r="B29" s="41">
        <v>0.14000000000000001</v>
      </c>
      <c r="C29" s="37">
        <v>0.9</v>
      </c>
      <c r="D29" s="43">
        <v>31.4</v>
      </c>
    </row>
    <row r="30" spans="1:4" x14ac:dyDescent="0.3">
      <c r="A30" s="1">
        <v>40940</v>
      </c>
      <c r="B30" s="41">
        <v>0.64</v>
      </c>
      <c r="C30" s="37">
        <v>0.9</v>
      </c>
      <c r="D30" s="43">
        <v>20.2</v>
      </c>
    </row>
    <row r="31" spans="1:4" x14ac:dyDescent="0.3">
      <c r="A31" s="1">
        <v>40969</v>
      </c>
      <c r="B31" s="41">
        <v>0.63</v>
      </c>
      <c r="C31" s="37">
        <v>0.9</v>
      </c>
      <c r="D31" s="43">
        <v>12.6</v>
      </c>
    </row>
    <row r="32" spans="1:4" x14ac:dyDescent="0.3">
      <c r="A32" s="1">
        <v>41000</v>
      </c>
      <c r="B32" s="41"/>
      <c r="C32" s="37">
        <v>0.9</v>
      </c>
      <c r="D32" s="43"/>
    </row>
    <row r="33" spans="1:4" x14ac:dyDescent="0.3">
      <c r="A33" s="1">
        <v>41030</v>
      </c>
      <c r="B33" s="41"/>
      <c r="C33" s="37">
        <v>0.9</v>
      </c>
      <c r="D33" s="43"/>
    </row>
    <row r="34" spans="1:4" x14ac:dyDescent="0.3">
      <c r="A34" s="1">
        <v>41061</v>
      </c>
      <c r="B34" s="41"/>
      <c r="C34" s="37">
        <v>0.9</v>
      </c>
      <c r="D34" s="43"/>
    </row>
    <row r="35" spans="1:4" x14ac:dyDescent="0.3">
      <c r="A35" s="1">
        <v>41091</v>
      </c>
      <c r="B35" s="41"/>
      <c r="C35" s="37">
        <v>0.9</v>
      </c>
      <c r="D35" s="43"/>
    </row>
    <row r="36" spans="1:4" x14ac:dyDescent="0.3">
      <c r="A36" s="1">
        <v>41122</v>
      </c>
      <c r="B36" s="41"/>
      <c r="C36" s="37">
        <v>0.9</v>
      </c>
      <c r="D36" s="43"/>
    </row>
    <row r="37" spans="1:4" x14ac:dyDescent="0.3">
      <c r="A37" s="1">
        <v>41153</v>
      </c>
      <c r="B37" s="41"/>
      <c r="C37" s="37">
        <v>0.9</v>
      </c>
      <c r="D37" s="43"/>
    </row>
    <row r="38" spans="1:4" x14ac:dyDescent="0.3">
      <c r="A38" s="1">
        <v>41183</v>
      </c>
      <c r="B38" s="41"/>
      <c r="C38" s="37">
        <v>0.9</v>
      </c>
      <c r="D38" s="43"/>
    </row>
    <row r="39" spans="1:4" x14ac:dyDescent="0.3">
      <c r="A39" s="1">
        <v>41214</v>
      </c>
      <c r="B39" s="41"/>
      <c r="C39" s="37">
        <v>0.9</v>
      </c>
      <c r="D39" s="43"/>
    </row>
    <row r="40" spans="1:4" x14ac:dyDescent="0.3">
      <c r="A40" s="1">
        <v>41244</v>
      </c>
      <c r="B40" s="41"/>
      <c r="C40" s="37">
        <v>0.9</v>
      </c>
      <c r="D40" s="43"/>
    </row>
  </sheetData>
  <pageMargins left="0.3" right="0.3" top="0.75" bottom="0.75" header="0.3" footer="0.3"/>
  <pageSetup orientation="landscape" r:id="rId1"/>
  <colBreaks count="2" manualBreakCount="2">
    <brk id="2" max="1048575" man="1"/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Curb Appeal</vt:lpstr>
      <vt:lpstr> Survey</vt:lpstr>
      <vt:lpstr>F.O. Backlog</vt:lpstr>
      <vt:lpstr>F.O. Work Orders</vt:lpstr>
      <vt:lpstr>Utilities</vt:lpstr>
      <vt:lpstr>Business Services</vt:lpstr>
      <vt:lpstr>D&amp;CS</vt:lpstr>
      <vt:lpstr>' Survey'!Print_Area</vt:lpstr>
      <vt:lpstr>'D&amp;CS'!Print_Area</vt:lpstr>
      <vt:lpstr>'F.O. Work Orders'!Print_Area</vt:lpstr>
      <vt:lpstr>Utilities!Print_Area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Jim Sears</cp:lastModifiedBy>
  <cp:lastPrinted>2012-05-16T13:26:20Z</cp:lastPrinted>
  <dcterms:created xsi:type="dcterms:W3CDTF">2012-02-03T20:59:18Z</dcterms:created>
  <dcterms:modified xsi:type="dcterms:W3CDTF">2012-05-16T13:26:40Z</dcterms:modified>
</cp:coreProperties>
</file>