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8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9.xml" ContentType="application/vnd.openxmlformats-officedocument.drawing+xml"/>
  <Override PartName="/xl/charts/chart15.xml" ContentType="application/vnd.openxmlformats-officedocument.drawingml.chart+xml"/>
  <Override PartName="/xl/drawings/drawing10.xml" ContentType="application/vnd.openxmlformats-officedocument.drawingml.chartshapes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11.xml" ContentType="application/vnd.openxmlformats-officedocument.drawing+xml"/>
  <Override PartName="/xl/charts/chart18.xml" ContentType="application/vnd.openxmlformats-officedocument.drawingml.chart+xml"/>
  <Override PartName="/xl/drawings/drawing12.xml" ContentType="application/vnd.openxmlformats-officedocument.drawingml.chartshapes+xml"/>
  <Override PartName="/xl/charts/chart19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15.xml" ContentType="application/vnd.openxmlformats-officedocument.drawing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65" yWindow="-30" windowWidth="9600" windowHeight="12690" tabRatio="588" activeTab="7"/>
  </bookViews>
  <sheets>
    <sheet name="Curb Appeal" sheetId="5" r:id="rId1"/>
    <sheet name=" Survey" sheetId="4" r:id="rId2"/>
    <sheet name="Engineering" sheetId="13" r:id="rId3"/>
    <sheet name="PM" sheetId="11" r:id="rId4"/>
    <sheet name="Custodial" sheetId="12" r:id="rId5"/>
    <sheet name="Trades" sheetId="10" r:id="rId6"/>
    <sheet name="Grounds" sheetId="1" r:id="rId7"/>
    <sheet name="D&amp;CS" sheetId="9" r:id="rId8"/>
    <sheet name="Business Services" sheetId="6" r:id="rId9"/>
    <sheet name="Utilities" sheetId="3" r:id="rId10"/>
  </sheets>
  <externalReferences>
    <externalReference r:id="rId11"/>
    <externalReference r:id="rId12"/>
  </externalReferences>
  <definedNames>
    <definedName name="_xlnm.Print_Area" localSheetId="1">' Survey'!$P$19</definedName>
    <definedName name="_xlnm.Print_Area" localSheetId="7">'D&amp;CS'!$A$1:$N$24</definedName>
  </definedNames>
  <calcPr calcId="145621"/>
</workbook>
</file>

<file path=xl/calcChain.xml><?xml version="1.0" encoding="utf-8"?>
<calcChain xmlns="http://schemas.openxmlformats.org/spreadsheetml/2006/main">
  <c r="E37" i="6" l="1"/>
  <c r="B36" i="6" l="1"/>
  <c r="D36" i="6"/>
  <c r="E36" i="6"/>
  <c r="B9" i="6"/>
  <c r="F9" i="6"/>
  <c r="E9" i="6"/>
  <c r="Q31" i="1" l="1"/>
  <c r="E31" i="1"/>
  <c r="Q33" i="10"/>
  <c r="N33" i="10"/>
  <c r="K33" i="10"/>
  <c r="H33" i="10"/>
  <c r="E33" i="10"/>
  <c r="Q32" i="12"/>
  <c r="N32" i="12"/>
  <c r="K32" i="12"/>
  <c r="H32" i="12"/>
  <c r="E32" i="12"/>
  <c r="E34" i="11"/>
  <c r="Q35" i="13"/>
  <c r="N35" i="13"/>
  <c r="K35" i="13"/>
  <c r="H35" i="13"/>
  <c r="E35" i="13"/>
  <c r="E9" i="13" l="1"/>
  <c r="E8" i="13"/>
  <c r="E7" i="13"/>
  <c r="E6" i="13"/>
  <c r="E5" i="13"/>
  <c r="E4" i="13"/>
  <c r="E3" i="13"/>
  <c r="F14" i="12"/>
  <c r="F13" i="12"/>
  <c r="F12" i="12"/>
  <c r="F11" i="12"/>
  <c r="F10" i="12"/>
  <c r="F9" i="12"/>
  <c r="F8" i="12"/>
  <c r="F7" i="12"/>
  <c r="F6" i="12"/>
  <c r="F5" i="12"/>
  <c r="F4" i="12"/>
  <c r="F3" i="12"/>
  <c r="F15" i="11"/>
  <c r="F14" i="11"/>
  <c r="F13" i="11"/>
  <c r="F12" i="11"/>
  <c r="F11" i="11"/>
  <c r="F10" i="11"/>
  <c r="F9" i="11"/>
  <c r="F8" i="11"/>
  <c r="F7" i="11"/>
  <c r="F6" i="11"/>
  <c r="F5" i="11"/>
  <c r="F4" i="11"/>
  <c r="F9" i="10"/>
  <c r="F8" i="10"/>
  <c r="F7" i="10"/>
  <c r="F6" i="10"/>
  <c r="F5" i="10"/>
  <c r="F4" i="10"/>
  <c r="B8" i="6" l="1"/>
  <c r="E8" i="6"/>
  <c r="B35" i="6" l="1"/>
  <c r="B33" i="6"/>
  <c r="D35" i="6"/>
  <c r="D33" i="6"/>
  <c r="D34" i="6"/>
  <c r="B34" i="6"/>
  <c r="E35" i="6"/>
  <c r="B7" i="6" l="1"/>
  <c r="F7" i="6"/>
  <c r="E7" i="6"/>
  <c r="B6" i="6" l="1"/>
  <c r="B4" i="6"/>
  <c r="B5" i="6"/>
  <c r="F6" i="6"/>
  <c r="E6" i="6"/>
  <c r="D16" i="6"/>
  <c r="D15" i="6"/>
  <c r="D14" i="6"/>
  <c r="D13" i="6"/>
  <c r="D12" i="6"/>
  <c r="D11" i="6"/>
  <c r="D10" i="6"/>
  <c r="D9" i="6"/>
  <c r="D8" i="6"/>
  <c r="D7" i="6"/>
  <c r="D6" i="6"/>
  <c r="D4" i="6"/>
  <c r="D5" i="6"/>
  <c r="F4" i="6"/>
  <c r="E33" i="6"/>
  <c r="D6" i="3" l="1"/>
  <c r="D7" i="3"/>
  <c r="D8" i="3"/>
  <c r="D9" i="3"/>
  <c r="D10" i="3"/>
  <c r="D11" i="3"/>
  <c r="D12" i="3"/>
  <c r="D13" i="3"/>
  <c r="D14" i="3"/>
  <c r="D15" i="3"/>
  <c r="D16" i="3"/>
  <c r="D17" i="3"/>
  <c r="F6" i="3"/>
  <c r="K6" i="3"/>
  <c r="J13" i="3"/>
  <c r="J14" i="3"/>
  <c r="J15" i="3"/>
  <c r="J16" i="3"/>
  <c r="J17" i="3"/>
  <c r="D26" i="3"/>
  <c r="F16" i="1"/>
  <c r="F15" i="1"/>
  <c r="F14" i="1"/>
  <c r="F13" i="1"/>
  <c r="F12" i="1"/>
  <c r="F11" i="1"/>
  <c r="F10" i="1"/>
  <c r="F9" i="1"/>
  <c r="F8" i="1"/>
  <c r="F7" i="1"/>
  <c r="F6" i="1"/>
  <c r="F5" i="1"/>
  <c r="E13" i="3" l="1"/>
  <c r="H13" i="3" s="1"/>
  <c r="D19" i="3"/>
  <c r="E15" i="3" s="1"/>
  <c r="H15" i="3" s="1"/>
  <c r="F7" i="3"/>
  <c r="F8" i="3" s="1"/>
  <c r="F9" i="3" s="1"/>
  <c r="F10" i="3" s="1"/>
  <c r="F11" i="3" s="1"/>
  <c r="F12" i="3" s="1"/>
  <c r="F13" i="3" s="1"/>
  <c r="F14" i="3" s="1"/>
  <c r="F15" i="3" s="1"/>
  <c r="F16" i="3" s="1"/>
  <c r="F17" i="3" s="1"/>
  <c r="E16" i="3"/>
  <c r="H16" i="3" s="1"/>
  <c r="E11" i="3"/>
  <c r="H11" i="3" s="1"/>
  <c r="E10" i="3"/>
  <c r="H10" i="3" s="1"/>
  <c r="E9" i="3"/>
  <c r="H9" i="3" s="1"/>
  <c r="E17" i="3"/>
  <c r="H17" i="3" s="1"/>
  <c r="E6" i="3"/>
  <c r="E8" i="3"/>
  <c r="H8" i="3" s="1"/>
  <c r="D23" i="3"/>
  <c r="D27" i="3" s="1"/>
  <c r="E14" i="3"/>
  <c r="H14" i="3" s="1"/>
  <c r="E12" i="3"/>
  <c r="H12" i="3" s="1"/>
  <c r="E7" i="3"/>
  <c r="H7" i="3" s="1"/>
  <c r="K7" i="3"/>
  <c r="K8" i="3" s="1"/>
  <c r="E19" i="3" l="1"/>
  <c r="H6" i="3"/>
  <c r="K9" i="3"/>
  <c r="I6" i="3" l="1"/>
  <c r="H19" i="3"/>
  <c r="K10" i="3"/>
  <c r="L6" i="3" l="1"/>
  <c r="I7" i="3"/>
  <c r="K11" i="3"/>
  <c r="K12" i="3" l="1"/>
  <c r="K13" i="3" s="1"/>
  <c r="K14" i="3" s="1"/>
  <c r="K15" i="3" s="1"/>
  <c r="K16" i="3" s="1"/>
  <c r="K17" i="3" s="1"/>
  <c r="L11" i="3"/>
  <c r="I8" i="3"/>
  <c r="L7" i="3"/>
  <c r="I9" i="3" l="1"/>
  <c r="L8" i="3"/>
  <c r="I10" i="3" l="1"/>
  <c r="L9" i="3"/>
  <c r="I11" i="3" l="1"/>
  <c r="I12" i="3" s="1"/>
  <c r="I13" i="3" s="1"/>
  <c r="I14" i="3" s="1"/>
  <c r="I15" i="3" s="1"/>
  <c r="I16" i="3" s="1"/>
  <c r="I17" i="3" s="1"/>
  <c r="L10" i="3"/>
</calcChain>
</file>

<file path=xl/sharedStrings.xml><?xml version="1.0" encoding="utf-8"?>
<sst xmlns="http://schemas.openxmlformats.org/spreadsheetml/2006/main" count="420" uniqueCount="215">
  <si>
    <t>Total #</t>
  </si>
  <si>
    <t xml:space="preserve">  &gt; 30 Days Old</t>
  </si>
  <si>
    <t>Engineering Preventive Maintenance</t>
  </si>
  <si>
    <t>Grounds Maintenance</t>
  </si>
  <si>
    <t>Cost Estimates to Customer</t>
  </si>
  <si>
    <t>% in 10 days or less</t>
  </si>
  <si>
    <t>Goal</t>
  </si>
  <si>
    <t>Avg # of Days to Customer</t>
  </si>
  <si>
    <t>Actual</t>
  </si>
  <si>
    <t>Emergency</t>
  </si>
  <si>
    <t>High</t>
  </si>
  <si>
    <t>Medium</t>
  </si>
  <si>
    <t>Low</t>
  </si>
  <si>
    <t>Accrual Under / (Over)</t>
  </si>
  <si>
    <t>Energy Mgmt Ctrl</t>
  </si>
  <si>
    <t>Bad Debt</t>
  </si>
  <si>
    <t>Difference</t>
  </si>
  <si>
    <t>Banner Total</t>
  </si>
  <si>
    <t xml:space="preserve">Total </t>
  </si>
  <si>
    <t>September</t>
  </si>
  <si>
    <t>August</t>
  </si>
  <si>
    <t>July</t>
  </si>
  <si>
    <t>June</t>
  </si>
  <si>
    <t>May</t>
  </si>
  <si>
    <t>April</t>
  </si>
  <si>
    <t>March</t>
  </si>
  <si>
    <t>February</t>
  </si>
  <si>
    <t>January</t>
  </si>
  <si>
    <t>December</t>
  </si>
  <si>
    <t>November</t>
  </si>
  <si>
    <t>October</t>
  </si>
  <si>
    <t>Over/Under Budget</t>
  </si>
  <si>
    <t>Actual YTD</t>
  </si>
  <si>
    <t>Actual Current Month</t>
  </si>
  <si>
    <t>Budget YTD</t>
  </si>
  <si>
    <t>Budget Current Month</t>
  </si>
  <si>
    <t>YTD</t>
  </si>
  <si>
    <t>%</t>
  </si>
  <si>
    <t>Current Month</t>
  </si>
  <si>
    <t>Budget</t>
  </si>
  <si>
    <t>FY2012</t>
  </si>
  <si>
    <t>FY2011</t>
  </si>
  <si>
    <t>total # responses</t>
  </si>
  <si>
    <t xml:space="preserve">Jan </t>
  </si>
  <si>
    <t>Feb</t>
  </si>
  <si>
    <t>1=strongly disagree</t>
  </si>
  <si>
    <t>5=strongly agree</t>
  </si>
  <si>
    <t>Date</t>
  </si>
  <si>
    <t>Curb Appeal Project % complete per week</t>
  </si>
  <si>
    <t>Process Requisitions</t>
  </si>
  <si>
    <t>% in 2 days or less</t>
  </si>
  <si>
    <t>% of Days  processed &gt; 2 days</t>
  </si>
  <si>
    <t>Process Invoices</t>
  </si>
  <si>
    <t>No of Trans processed</t>
  </si>
  <si>
    <t>No of Trans processed on time</t>
  </si>
  <si>
    <t>% Processed &gt; 2 days</t>
  </si>
  <si>
    <t xml:space="preserve">Average Work Order Survey Scores </t>
  </si>
  <si>
    <t>-</t>
  </si>
  <si>
    <t>% in 30 days or less</t>
  </si>
  <si>
    <t># of Estimates</t>
  </si>
  <si>
    <t>backlog</t>
  </si>
  <si>
    <t>age distribution</t>
  </si>
  <si>
    <t xml:space="preserve">July </t>
  </si>
  <si>
    <t>Aug</t>
  </si>
  <si>
    <t>Total completed</t>
  </si>
  <si>
    <t>Total completed on time</t>
  </si>
  <si>
    <t>878</t>
  </si>
  <si>
    <t>1066</t>
  </si>
  <si>
    <t>933</t>
  </si>
  <si>
    <t>667</t>
  </si>
  <si>
    <t>1014</t>
  </si>
  <si>
    <t>763</t>
  </si>
  <si>
    <t>607</t>
  </si>
  <si>
    <t>810</t>
  </si>
  <si>
    <t>670</t>
  </si>
  <si>
    <t>709</t>
  </si>
  <si>
    <t>862</t>
  </si>
  <si>
    <t>888</t>
  </si>
  <si>
    <t>571</t>
  </si>
  <si>
    <t>698</t>
  </si>
  <si>
    <t>Month</t>
  </si>
  <si>
    <t>26</t>
  </si>
  <si>
    <t>11</t>
  </si>
  <si>
    <t>14</t>
  </si>
  <si>
    <t>282</t>
  </si>
  <si>
    <t>171</t>
  </si>
  <si>
    <t>209</t>
  </si>
  <si>
    <t>292</t>
  </si>
  <si>
    <t>421</t>
  </si>
  <si>
    <t>241</t>
  </si>
  <si>
    <t>428</t>
  </si>
  <si>
    <t>297</t>
  </si>
  <si>
    <t>133</t>
  </si>
  <si>
    <t>148</t>
  </si>
  <si>
    <t>178</t>
  </si>
  <si>
    <t>142</t>
  </si>
  <si>
    <t>10</t>
  </si>
  <si>
    <t>44</t>
  </si>
  <si>
    <t>5</t>
  </si>
  <si>
    <t>84</t>
  </si>
  <si>
    <t>4</t>
  </si>
  <si>
    <t>93</t>
  </si>
  <si>
    <t>190</t>
  </si>
  <si>
    <t>49</t>
  </si>
  <si>
    <t>89</t>
  </si>
  <si>
    <t>98</t>
  </si>
  <si>
    <t>83</t>
  </si>
  <si>
    <t>213</t>
  </si>
  <si>
    <t>223</t>
  </si>
  <si>
    <t>147</t>
  </si>
  <si>
    <t>128</t>
  </si>
  <si>
    <t>156</t>
  </si>
  <si>
    <t>153</t>
  </si>
  <si>
    <t>3</t>
  </si>
  <si>
    <t>1</t>
  </si>
  <si>
    <t>2</t>
  </si>
  <si>
    <t>162</t>
  </si>
  <si>
    <t>135</t>
  </si>
  <si>
    <t>174</t>
  </si>
  <si>
    <t>173</t>
  </si>
  <si>
    <t>132</t>
  </si>
  <si>
    <t>103</t>
  </si>
  <si>
    <t>163</t>
  </si>
  <si>
    <t>220</t>
  </si>
  <si>
    <t>251</t>
  </si>
  <si>
    <t>203</t>
  </si>
  <si>
    <t>185</t>
  </si>
  <si>
    <t>206</t>
  </si>
  <si>
    <t>354</t>
  </si>
  <si>
    <t>379</t>
  </si>
  <si>
    <t>368</t>
  </si>
  <si>
    <t>433</t>
  </si>
  <si>
    <t>365</t>
  </si>
  <si>
    <t>367</t>
  </si>
  <si>
    <t>448</t>
  </si>
  <si>
    <t>450</t>
  </si>
  <si>
    <t>552</t>
  </si>
  <si>
    <t>451</t>
  </si>
  <si>
    <t>468</t>
  </si>
  <si>
    <t>461</t>
  </si>
  <si>
    <t>125</t>
  </si>
  <si>
    <t>110</t>
  </si>
  <si>
    <t>96</t>
  </si>
  <si>
    <t>121</t>
  </si>
  <si>
    <t>107</t>
  </si>
  <si>
    <t>102</t>
  </si>
  <si>
    <t>150</t>
  </si>
  <si>
    <t>161</t>
  </si>
  <si>
    <t>172</t>
  </si>
  <si>
    <t>131</t>
  </si>
  <si>
    <t>139</t>
  </si>
  <si>
    <t>167</t>
  </si>
  <si>
    <t>91</t>
  </si>
  <si>
    <t>60</t>
  </si>
  <si>
    <t>86</t>
  </si>
  <si>
    <t>99</t>
  </si>
  <si>
    <t>159</t>
  </si>
  <si>
    <t>165</t>
  </si>
  <si>
    <t>146</t>
  </si>
  <si>
    <t>116</t>
  </si>
  <si>
    <t>143</t>
  </si>
  <si>
    <t>28</t>
  </si>
  <si>
    <t>39</t>
  </si>
  <si>
    <t>34</t>
  </si>
  <si>
    <t>50</t>
  </si>
  <si>
    <t>45</t>
  </si>
  <si>
    <t>32</t>
  </si>
  <si>
    <t>36</t>
  </si>
  <si>
    <t>47</t>
  </si>
  <si>
    <t>62</t>
  </si>
  <si>
    <t>56</t>
  </si>
  <si>
    <t>598</t>
  </si>
  <si>
    <t>588</t>
  </si>
  <si>
    <t>584</t>
  </si>
  <si>
    <t>700</t>
  </si>
  <si>
    <t>813</t>
  </si>
  <si>
    <t>615</t>
  </si>
  <si>
    <t>600</t>
  </si>
  <si>
    <t>816</t>
  </si>
  <si>
    <t>826</t>
  </si>
  <si>
    <t>957</t>
  </si>
  <si>
    <t>951</t>
  </si>
  <si>
    <t>775</t>
  </si>
  <si>
    <t>773</t>
  </si>
  <si>
    <t>807</t>
  </si>
  <si>
    <t>8</t>
  </si>
  <si>
    <t>6</t>
  </si>
  <si>
    <t>0</t>
  </si>
  <si>
    <t>12</t>
  </si>
  <si>
    <t>15</t>
  </si>
  <si>
    <t>Engineering PM</t>
  </si>
  <si>
    <t>Engineering - Maintenance</t>
  </si>
  <si>
    <t>Custodial</t>
  </si>
  <si>
    <t>Trades</t>
  </si>
  <si>
    <t>Grounds</t>
  </si>
  <si>
    <t xml:space="preserve">60 - 90 </t>
  </si>
  <si>
    <t xml:space="preserve">30-60 </t>
  </si>
  <si>
    <t>90-180</t>
  </si>
  <si>
    <t>&lt; 30 Days</t>
  </si>
  <si>
    <t>&gt;365</t>
  </si>
  <si>
    <t>180-365</t>
  </si>
  <si>
    <t>31-60 Days</t>
  </si>
  <si>
    <t>June 2012</t>
  </si>
  <si>
    <t>July 2012</t>
  </si>
  <si>
    <t>August 2012</t>
  </si>
  <si>
    <t>91-180 Days</t>
  </si>
  <si>
    <t>181-365 Days</t>
  </si>
  <si>
    <t>&gt;366 Days</t>
  </si>
  <si>
    <t>Sept 2012</t>
  </si>
  <si>
    <t xml:space="preserve">61-90 Days </t>
  </si>
  <si>
    <t>n/a</t>
  </si>
  <si>
    <t>July: TMA conversion obsoleted all report generators.  This data only unavailable at this time</t>
  </si>
  <si>
    <t xml:space="preserve"> see notes</t>
  </si>
  <si>
    <t>Backlog are 'Pending' - a mixture of Planning Required and Estimate Only</t>
  </si>
  <si>
    <t>June period, no estimator on staff.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</si>
</sst>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_);[Red]\(#,##0.0\)"/>
    <numFmt numFmtId="165" formatCode="&quot;$&quot;#,##0"/>
    <numFmt numFmtId="166" formatCode="0.0%"/>
    <numFmt numFmtId="167" formatCode="m/d/yy;@"/>
    <numFmt numFmtId="168" formatCode="#,##0;[Red]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sz val="12"/>
      <color theme="0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6">
    <xf numFmtId="0" fontId="0" fillId="0" borderId="0" xfId="0"/>
    <xf numFmtId="17" fontId="0" fillId="0" borderId="0" xfId="0" applyNumberFormat="1"/>
    <xf numFmtId="17" fontId="0" fillId="0" borderId="0" xfId="0" quotePrefix="1" applyNumberFormat="1"/>
    <xf numFmtId="0" fontId="2" fillId="0" borderId="0" xfId="0" applyFont="1"/>
    <xf numFmtId="165" fontId="2" fillId="0" borderId="0" xfId="0" applyNumberFormat="1" applyFont="1"/>
    <xf numFmtId="165" fontId="2" fillId="0" borderId="1" xfId="0" applyNumberFormat="1" applyFont="1" applyBorder="1"/>
    <xf numFmtId="0" fontId="3" fillId="0" borderId="0" xfId="0" applyFont="1"/>
    <xf numFmtId="41" fontId="2" fillId="0" borderId="0" xfId="2" applyNumberFormat="1" applyFont="1"/>
    <xf numFmtId="9" fontId="2" fillId="0" borderId="0" xfId="1" applyFont="1"/>
    <xf numFmtId="0" fontId="2" fillId="0" borderId="0" xfId="0" applyFont="1" applyAlignment="1">
      <alignment wrapText="1"/>
    </xf>
    <xf numFmtId="165" fontId="2" fillId="0" borderId="0" xfId="3" applyNumberFormat="1" applyFont="1"/>
    <xf numFmtId="166" fontId="2" fillId="0" borderId="0" xfId="1" applyNumberFormat="1" applyFont="1"/>
    <xf numFmtId="17" fontId="2" fillId="0" borderId="0" xfId="0" applyNumberFormat="1" applyFont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9" fontId="2" fillId="0" borderId="2" xfId="1" applyFont="1" applyBorder="1" applyAlignment="1">
      <alignment horizontal="center" wrapText="1"/>
    </xf>
    <xf numFmtId="0" fontId="4" fillId="2" borderId="2" xfId="0" applyFont="1" applyFill="1" applyBorder="1"/>
    <xf numFmtId="0" fontId="0" fillId="0" borderId="0" xfId="0" applyFont="1"/>
    <xf numFmtId="0" fontId="5" fillId="0" borderId="0" xfId="0" applyFont="1"/>
    <xf numFmtId="167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horizontal="center"/>
    </xf>
    <xf numFmtId="9" fontId="0" fillId="0" borderId="0" xfId="1" applyFont="1" applyAlignment="1">
      <alignment horizontal="center"/>
    </xf>
    <xf numFmtId="38" fontId="0" fillId="0" borderId="0" xfId="1" applyNumberFormat="1" applyFont="1" applyAlignment="1">
      <alignment horizontal="center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0" fillId="0" borderId="0" xfId="0" applyFont="1" applyAlignment="1">
      <alignment wrapText="1"/>
    </xf>
    <xf numFmtId="17" fontId="0" fillId="0" borderId="0" xfId="0" applyNumberFormat="1" applyFont="1"/>
    <xf numFmtId="17" fontId="0" fillId="0" borderId="0" xfId="0" applyNumberFormat="1" applyFont="1" applyAlignment="1">
      <alignment horizontal="center"/>
    </xf>
    <xf numFmtId="17" fontId="0" fillId="0" borderId="0" xfId="0" quotePrefix="1" applyNumberFormat="1" applyFont="1"/>
    <xf numFmtId="17" fontId="0" fillId="0" borderId="0" xfId="0" quotePrefix="1" applyNumberFormat="1" applyFont="1" applyAlignment="1">
      <alignment horizontal="center"/>
    </xf>
    <xf numFmtId="38" fontId="0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38" fontId="0" fillId="0" borderId="0" xfId="1" applyNumberFormat="1" applyFont="1" applyAlignment="1">
      <alignment horizontal="left"/>
    </xf>
    <xf numFmtId="9" fontId="0" fillId="0" borderId="0" xfId="1" applyFont="1" applyAlignment="1">
      <alignment horizontal="left"/>
    </xf>
    <xf numFmtId="10" fontId="0" fillId="0" borderId="0" xfId="1" applyNumberFormat="1" applyFont="1" applyAlignment="1">
      <alignment horizontal="left"/>
    </xf>
    <xf numFmtId="38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9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1" applyNumberFormat="1" applyFont="1" applyAlignment="1">
      <alignment horizontal="left"/>
    </xf>
    <xf numFmtId="0" fontId="6" fillId="0" borderId="0" xfId="0" applyFont="1" applyFill="1" applyBorder="1"/>
    <xf numFmtId="17" fontId="6" fillId="0" borderId="0" xfId="0" applyNumberFormat="1" applyFont="1" applyFill="1" applyBorder="1"/>
    <xf numFmtId="9" fontId="6" fillId="0" borderId="0" xfId="0" applyNumberFormat="1" applyFont="1" applyFill="1" applyBorder="1"/>
    <xf numFmtId="9" fontId="6" fillId="0" borderId="0" xfId="1" applyFont="1" applyFill="1" applyBorder="1"/>
    <xf numFmtId="164" fontId="6" fillId="0" borderId="0" xfId="1" applyNumberFormat="1" applyFont="1" applyFill="1" applyBorder="1"/>
    <xf numFmtId="0" fontId="0" fillId="0" borderId="0" xfId="0" applyAlignment="1">
      <alignment horizontal="center"/>
    </xf>
    <xf numFmtId="0" fontId="7" fillId="0" borderId="0" xfId="0" applyFont="1"/>
    <xf numFmtId="0" fontId="6" fillId="0" borderId="0" xfId="0" applyFont="1" applyFill="1" applyBorder="1" applyAlignment="1">
      <alignment wrapText="1"/>
    </xf>
    <xf numFmtId="168" fontId="6" fillId="0" borderId="0" xfId="1" applyNumberFormat="1" applyFont="1" applyFill="1" applyBorder="1"/>
    <xf numFmtId="168" fontId="6" fillId="0" borderId="0" xfId="0" applyNumberFormat="1" applyFont="1" applyFill="1" applyBorder="1"/>
    <xf numFmtId="1" fontId="0" fillId="0" borderId="0" xfId="0" applyNumberFormat="1"/>
    <xf numFmtId="0" fontId="0" fillId="0" borderId="0" xfId="1" applyNumberFormat="1" applyFont="1" applyAlignment="1">
      <alignment horizontal="left"/>
    </xf>
    <xf numFmtId="0" fontId="0" fillId="0" borderId="0" xfId="0" applyAlignment="1">
      <alignment horizontal="left"/>
    </xf>
    <xf numFmtId="38" fontId="0" fillId="0" borderId="0" xfId="1" applyNumberFormat="1" applyFont="1" applyAlignment="1">
      <alignment horizontal="left"/>
    </xf>
    <xf numFmtId="38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8" fontId="0" fillId="0" borderId="0" xfId="1" applyNumberFormat="1" applyFont="1" applyAlignment="1">
      <alignment horizontal="left"/>
    </xf>
    <xf numFmtId="38" fontId="0" fillId="0" borderId="0" xfId="0" applyNumberFormat="1" applyAlignment="1">
      <alignment horizontal="left"/>
    </xf>
    <xf numFmtId="1" fontId="6" fillId="0" borderId="0" xfId="0" applyNumberFormat="1" applyFont="1" applyFill="1" applyBorder="1"/>
    <xf numFmtId="9" fontId="6" fillId="0" borderId="0" xfId="1" applyNumberFormat="1" applyFont="1" applyFill="1" applyBorder="1"/>
    <xf numFmtId="1" fontId="6" fillId="0" borderId="0" xfId="1" applyNumberFormat="1" applyFont="1" applyFill="1" applyBorder="1"/>
    <xf numFmtId="49" fontId="0" fillId="0" borderId="0" xfId="1" applyNumberFormat="1" applyFont="1" applyAlignment="1">
      <alignment horizontal="center"/>
    </xf>
    <xf numFmtId="49" fontId="0" fillId="0" borderId="0" xfId="0" applyNumberFormat="1" applyFont="1" applyAlignment="1">
      <alignment horizontal="center"/>
    </xf>
    <xf numFmtId="49" fontId="0" fillId="0" borderId="0" xfId="0" applyNumberFormat="1"/>
    <xf numFmtId="49" fontId="0" fillId="0" borderId="0" xfId="0" applyNumberFormat="1" applyFont="1" applyAlignment="1">
      <alignment horizontal="center" wrapText="1"/>
    </xf>
    <xf numFmtId="0" fontId="0" fillId="0" borderId="0" xfId="0" applyAlignment="1">
      <alignment horizontal="center" wrapText="1"/>
    </xf>
    <xf numFmtId="49" fontId="0" fillId="0" borderId="0" xfId="0" applyNumberFormat="1" applyAlignment="1">
      <alignment horizontal="center"/>
    </xf>
    <xf numFmtId="0" fontId="0" fillId="0" borderId="0" xfId="0" applyNumberFormat="1" applyAlignment="1">
      <alignment horizontal="left"/>
    </xf>
    <xf numFmtId="38" fontId="0" fillId="0" borderId="0" xfId="1" applyNumberFormat="1" applyFont="1" applyAlignment="1"/>
    <xf numFmtId="0" fontId="0" fillId="0" borderId="0" xfId="0" applyAlignment="1"/>
    <xf numFmtId="0" fontId="0" fillId="0" borderId="0" xfId="1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applyNumberFormat="1"/>
    <xf numFmtId="0" fontId="0" fillId="0" borderId="0" xfId="0" applyBorder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left"/>
    </xf>
    <xf numFmtId="49" fontId="9" fillId="0" borderId="0" xfId="0" applyNumberFormat="1" applyFont="1"/>
    <xf numFmtId="38" fontId="9" fillId="0" borderId="0" xfId="1" applyNumberFormat="1" applyFont="1" applyAlignment="1">
      <alignment horizontal="left"/>
    </xf>
    <xf numFmtId="38" fontId="9" fillId="0" borderId="0" xfId="0" applyNumberFormat="1" applyFont="1" applyAlignment="1">
      <alignment horizontal="left"/>
    </xf>
    <xf numFmtId="0" fontId="8" fillId="3" borderId="0" xfId="1" applyNumberFormat="1" applyFont="1" applyFill="1" applyBorder="1" applyAlignment="1">
      <alignment horizontal="left"/>
    </xf>
    <xf numFmtId="0" fontId="0" fillId="0" borderId="0" xfId="0" applyNumberFormat="1" applyBorder="1" applyAlignment="1">
      <alignment horizontal="left"/>
    </xf>
    <xf numFmtId="0" fontId="0" fillId="0" borderId="0" xfId="0" applyBorder="1"/>
    <xf numFmtId="0" fontId="8" fillId="3" borderId="0" xfId="0" applyFont="1" applyFill="1" applyBorder="1"/>
    <xf numFmtId="38" fontId="0" fillId="0" borderId="0" xfId="1" applyNumberFormat="1" applyFont="1" applyBorder="1" applyAlignment="1">
      <alignment horizontal="left"/>
    </xf>
    <xf numFmtId="0" fontId="0" fillId="0" borderId="0" xfId="1" applyNumberFormat="1" applyFont="1" applyBorder="1" applyAlignment="1">
      <alignment horizontal="left"/>
    </xf>
    <xf numFmtId="38" fontId="8" fillId="3" borderId="0" xfId="1" applyNumberFormat="1" applyFont="1" applyFill="1" applyBorder="1" applyAlignment="1">
      <alignment horizontal="left"/>
    </xf>
    <xf numFmtId="38" fontId="8" fillId="3" borderId="0" xfId="0" applyNumberFormat="1" applyFont="1" applyFill="1" applyBorder="1" applyAlignment="1">
      <alignment horizontal="left"/>
    </xf>
    <xf numFmtId="38" fontId="0" fillId="0" borderId="0" xfId="0" applyNumberFormat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49" fontId="0" fillId="0" borderId="0" xfId="1" applyNumberFormat="1" applyFont="1" applyBorder="1" applyAlignment="1">
      <alignment horizontal="center"/>
    </xf>
    <xf numFmtId="49" fontId="8" fillId="3" borderId="0" xfId="1" applyNumberFormat="1" applyFont="1" applyFill="1" applyBorder="1" applyAlignment="1">
      <alignment horizontal="center"/>
    </xf>
    <xf numFmtId="49" fontId="8" fillId="3" borderId="0" xfId="1" applyNumberFormat="1" applyFont="1" applyFill="1" applyBorder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0" xfId="0" applyFont="1" applyBorder="1"/>
    <xf numFmtId="0" fontId="0" fillId="0" borderId="0" xfId="0" applyFont="1" applyAlignment="1">
      <alignment horizontal="left"/>
    </xf>
    <xf numFmtId="49" fontId="0" fillId="0" borderId="0" xfId="0" applyNumberFormat="1" applyFont="1"/>
    <xf numFmtId="38" fontId="0" fillId="0" borderId="0" xfId="0" applyNumberFormat="1" applyFont="1" applyAlignment="1">
      <alignment horizontal="left"/>
    </xf>
    <xf numFmtId="0" fontId="0" fillId="0" borderId="0" xfId="1" applyNumberFormat="1" applyFont="1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</cellXfs>
  <cellStyles count="4">
    <cellStyle name="Comma" xfId="2" builtinId="3"/>
    <cellStyle name="Currency" xfId="3" builtinId="4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Curb Appeal Project - percent complete per week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3652415018244672E-2"/>
          <c:y val="8.5698054866429368E-2"/>
          <c:w val="0.80653603322450551"/>
          <c:h val="0.85180616977672308"/>
        </c:manualLayout>
      </c:layout>
      <c:lineChart>
        <c:grouping val="standard"/>
        <c:varyColors val="0"/>
        <c:ser>
          <c:idx val="0"/>
          <c:order val="0"/>
          <c:tx>
            <c:strRef>
              <c:f>'Curb Appeal'!$B$1</c:f>
              <c:strCache>
                <c:ptCount val="1"/>
                <c:pt idx="0">
                  <c:v>Curb Appeal Project % complete per week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'Curb Appeal'!$A$3:$A$42</c:f>
              <c:numCache>
                <c:formatCode>m/d/yy;@</c:formatCode>
                <c:ptCount val="40"/>
                <c:pt idx="0">
                  <c:v>40818</c:v>
                </c:pt>
                <c:pt idx="1">
                  <c:v>40825</c:v>
                </c:pt>
                <c:pt idx="2">
                  <c:v>40832</c:v>
                </c:pt>
                <c:pt idx="3">
                  <c:v>40839</c:v>
                </c:pt>
                <c:pt idx="4">
                  <c:v>40846</c:v>
                </c:pt>
                <c:pt idx="5">
                  <c:v>40853</c:v>
                </c:pt>
                <c:pt idx="6">
                  <c:v>40860</c:v>
                </c:pt>
                <c:pt idx="7">
                  <c:v>40867</c:v>
                </c:pt>
                <c:pt idx="8">
                  <c:v>40874</c:v>
                </c:pt>
                <c:pt idx="9">
                  <c:v>40881</c:v>
                </c:pt>
                <c:pt idx="10">
                  <c:v>40888</c:v>
                </c:pt>
                <c:pt idx="11">
                  <c:v>40895</c:v>
                </c:pt>
                <c:pt idx="12">
                  <c:v>40909</c:v>
                </c:pt>
                <c:pt idx="13">
                  <c:v>40916</c:v>
                </c:pt>
                <c:pt idx="14">
                  <c:v>40923</c:v>
                </c:pt>
                <c:pt idx="15">
                  <c:v>40930</c:v>
                </c:pt>
                <c:pt idx="16">
                  <c:v>40937</c:v>
                </c:pt>
                <c:pt idx="17">
                  <c:v>40944</c:v>
                </c:pt>
                <c:pt idx="18">
                  <c:v>40951</c:v>
                </c:pt>
                <c:pt idx="19">
                  <c:v>40958</c:v>
                </c:pt>
                <c:pt idx="20">
                  <c:v>40965</c:v>
                </c:pt>
                <c:pt idx="21">
                  <c:v>40972</c:v>
                </c:pt>
                <c:pt idx="22">
                  <c:v>40979</c:v>
                </c:pt>
                <c:pt idx="23">
                  <c:v>40986</c:v>
                </c:pt>
                <c:pt idx="24">
                  <c:v>40993</c:v>
                </c:pt>
                <c:pt idx="25">
                  <c:v>41000</c:v>
                </c:pt>
                <c:pt idx="26">
                  <c:v>41007</c:v>
                </c:pt>
                <c:pt idx="27">
                  <c:v>41014</c:v>
                </c:pt>
                <c:pt idx="28">
                  <c:v>41021</c:v>
                </c:pt>
                <c:pt idx="29">
                  <c:v>41028</c:v>
                </c:pt>
                <c:pt idx="30">
                  <c:v>41035</c:v>
                </c:pt>
                <c:pt idx="31">
                  <c:v>41042</c:v>
                </c:pt>
                <c:pt idx="32">
                  <c:v>41049</c:v>
                </c:pt>
                <c:pt idx="33">
                  <c:v>41056</c:v>
                </c:pt>
                <c:pt idx="34">
                  <c:v>41063</c:v>
                </c:pt>
                <c:pt idx="35">
                  <c:v>41070</c:v>
                </c:pt>
                <c:pt idx="36">
                  <c:v>41077</c:v>
                </c:pt>
                <c:pt idx="37">
                  <c:v>41084</c:v>
                </c:pt>
                <c:pt idx="38">
                  <c:v>41106</c:v>
                </c:pt>
              </c:numCache>
            </c:numRef>
          </c:cat>
          <c:val>
            <c:numRef>
              <c:f>'Curb Appeal'!$B$3:$B$42</c:f>
              <c:numCache>
                <c:formatCode>General</c:formatCode>
                <c:ptCount val="40"/>
                <c:pt idx="0">
                  <c:v>16</c:v>
                </c:pt>
                <c:pt idx="1">
                  <c:v>16</c:v>
                </c:pt>
                <c:pt idx="2">
                  <c:v>17</c:v>
                </c:pt>
                <c:pt idx="3">
                  <c:v>17</c:v>
                </c:pt>
                <c:pt idx="4">
                  <c:v>20</c:v>
                </c:pt>
                <c:pt idx="5">
                  <c:v>20</c:v>
                </c:pt>
                <c:pt idx="6">
                  <c:v>21</c:v>
                </c:pt>
                <c:pt idx="7">
                  <c:v>21</c:v>
                </c:pt>
                <c:pt idx="8">
                  <c:v>22</c:v>
                </c:pt>
                <c:pt idx="9">
                  <c:v>25</c:v>
                </c:pt>
                <c:pt idx="10">
                  <c:v>28</c:v>
                </c:pt>
                <c:pt idx="11">
                  <c:v>29</c:v>
                </c:pt>
                <c:pt idx="12">
                  <c:v>33</c:v>
                </c:pt>
                <c:pt idx="13">
                  <c:v>37</c:v>
                </c:pt>
                <c:pt idx="14">
                  <c:v>40</c:v>
                </c:pt>
                <c:pt idx="15">
                  <c:v>41</c:v>
                </c:pt>
                <c:pt idx="16">
                  <c:v>42</c:v>
                </c:pt>
                <c:pt idx="17">
                  <c:v>45</c:v>
                </c:pt>
                <c:pt idx="18">
                  <c:v>49</c:v>
                </c:pt>
                <c:pt idx="19">
                  <c:v>53</c:v>
                </c:pt>
                <c:pt idx="20">
                  <c:v>56</c:v>
                </c:pt>
                <c:pt idx="21">
                  <c:v>60</c:v>
                </c:pt>
                <c:pt idx="22">
                  <c:v>62</c:v>
                </c:pt>
                <c:pt idx="23">
                  <c:v>65</c:v>
                </c:pt>
                <c:pt idx="24">
                  <c:v>67</c:v>
                </c:pt>
                <c:pt idx="25">
                  <c:v>71</c:v>
                </c:pt>
                <c:pt idx="26">
                  <c:v>73</c:v>
                </c:pt>
                <c:pt idx="27">
                  <c:v>75</c:v>
                </c:pt>
                <c:pt idx="28">
                  <c:v>77</c:v>
                </c:pt>
                <c:pt idx="29">
                  <c:v>79</c:v>
                </c:pt>
                <c:pt idx="30">
                  <c:v>81</c:v>
                </c:pt>
                <c:pt idx="31">
                  <c:v>82</c:v>
                </c:pt>
                <c:pt idx="32">
                  <c:v>84</c:v>
                </c:pt>
                <c:pt idx="33">
                  <c:v>91</c:v>
                </c:pt>
                <c:pt idx="34">
                  <c:v>94</c:v>
                </c:pt>
                <c:pt idx="35">
                  <c:v>95</c:v>
                </c:pt>
                <c:pt idx="36">
                  <c:v>95</c:v>
                </c:pt>
                <c:pt idx="37">
                  <c:v>97</c:v>
                </c:pt>
                <c:pt idx="38">
                  <c:v>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'Curb Appeal'!$C$2</c:f>
              <c:strCache>
                <c:ptCount val="1"/>
                <c:pt idx="0">
                  <c:v>Goal</c:v>
                </c:pt>
              </c:strCache>
            </c:strRef>
          </c:tx>
          <c:dLbls>
            <c:dLbl>
              <c:idx val="25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8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'Curb Appeal'!$A$3:$A$42</c:f>
              <c:numCache>
                <c:formatCode>m/d/yy;@</c:formatCode>
                <c:ptCount val="40"/>
                <c:pt idx="0">
                  <c:v>40818</c:v>
                </c:pt>
                <c:pt idx="1">
                  <c:v>40825</c:v>
                </c:pt>
                <c:pt idx="2">
                  <c:v>40832</c:v>
                </c:pt>
                <c:pt idx="3">
                  <c:v>40839</c:v>
                </c:pt>
                <c:pt idx="4">
                  <c:v>40846</c:v>
                </c:pt>
                <c:pt idx="5">
                  <c:v>40853</c:v>
                </c:pt>
                <c:pt idx="6">
                  <c:v>40860</c:v>
                </c:pt>
                <c:pt idx="7">
                  <c:v>40867</c:v>
                </c:pt>
                <c:pt idx="8">
                  <c:v>40874</c:v>
                </c:pt>
                <c:pt idx="9">
                  <c:v>40881</c:v>
                </c:pt>
                <c:pt idx="10">
                  <c:v>40888</c:v>
                </c:pt>
                <c:pt idx="11">
                  <c:v>40895</c:v>
                </c:pt>
                <c:pt idx="12">
                  <c:v>40909</c:v>
                </c:pt>
                <c:pt idx="13">
                  <c:v>40916</c:v>
                </c:pt>
                <c:pt idx="14">
                  <c:v>40923</c:v>
                </c:pt>
                <c:pt idx="15">
                  <c:v>40930</c:v>
                </c:pt>
                <c:pt idx="16">
                  <c:v>40937</c:v>
                </c:pt>
                <c:pt idx="17">
                  <c:v>40944</c:v>
                </c:pt>
                <c:pt idx="18">
                  <c:v>40951</c:v>
                </c:pt>
                <c:pt idx="19">
                  <c:v>40958</c:v>
                </c:pt>
                <c:pt idx="20">
                  <c:v>40965</c:v>
                </c:pt>
                <c:pt idx="21">
                  <c:v>40972</c:v>
                </c:pt>
                <c:pt idx="22">
                  <c:v>40979</c:v>
                </c:pt>
                <c:pt idx="23">
                  <c:v>40986</c:v>
                </c:pt>
                <c:pt idx="24">
                  <c:v>40993</c:v>
                </c:pt>
                <c:pt idx="25">
                  <c:v>41000</c:v>
                </c:pt>
                <c:pt idx="26">
                  <c:v>41007</c:v>
                </c:pt>
                <c:pt idx="27">
                  <c:v>41014</c:v>
                </c:pt>
                <c:pt idx="28">
                  <c:v>41021</c:v>
                </c:pt>
                <c:pt idx="29">
                  <c:v>41028</c:v>
                </c:pt>
                <c:pt idx="30">
                  <c:v>41035</c:v>
                </c:pt>
                <c:pt idx="31">
                  <c:v>41042</c:v>
                </c:pt>
                <c:pt idx="32">
                  <c:v>41049</c:v>
                </c:pt>
                <c:pt idx="33">
                  <c:v>41056</c:v>
                </c:pt>
                <c:pt idx="34">
                  <c:v>41063</c:v>
                </c:pt>
                <c:pt idx="35">
                  <c:v>41070</c:v>
                </c:pt>
                <c:pt idx="36">
                  <c:v>41077</c:v>
                </c:pt>
                <c:pt idx="37">
                  <c:v>41084</c:v>
                </c:pt>
                <c:pt idx="38">
                  <c:v>41106</c:v>
                </c:pt>
              </c:numCache>
            </c:numRef>
          </c:cat>
          <c:val>
            <c:numRef>
              <c:f>'Curb Appeal'!$C$3:$C$42</c:f>
              <c:numCache>
                <c:formatCode>General</c:formatCode>
                <c:ptCount val="40"/>
                <c:pt idx="21">
                  <c:v>50</c:v>
                </c:pt>
                <c:pt idx="24">
                  <c:v>65</c:v>
                </c:pt>
                <c:pt idx="38">
                  <c:v>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100595968"/>
        <c:axId val="100602240"/>
      </c:lineChart>
      <c:dateAx>
        <c:axId val="100595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Week</a:t>
                </a:r>
              </a:p>
            </c:rich>
          </c:tx>
          <c:overlay val="0"/>
        </c:title>
        <c:numFmt formatCode="m/d/yy;@" sourceLinked="1"/>
        <c:majorTickMark val="none"/>
        <c:minorTickMark val="none"/>
        <c:tickLblPos val="nextTo"/>
        <c:crossAx val="100602240"/>
        <c:crosses val="autoZero"/>
        <c:auto val="1"/>
        <c:lblOffset val="100"/>
        <c:baseTimeUnit val="days"/>
      </c:dateAx>
      <c:valAx>
        <c:axId val="1006022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% Complete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05959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3844824275014396"/>
          <c:y val="0.34567252723546543"/>
          <c:w val="0.15275410505089304"/>
          <c:h val="0.48896307482112683"/>
        </c:manualLayout>
      </c:layout>
      <c:overlay val="0"/>
    </c:legend>
    <c:plotVisOnly val="1"/>
    <c:dispBlanksAs val="gap"/>
    <c:showDLblsOverMax val="0"/>
  </c:chart>
  <c:printSettings>
    <c:headerFooter/>
    <c:pageMargins b="0.75" l="0.25" r="0.25" t="0.75" header="0.3" footer="0.3"/>
    <c:pageSetup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 Orders Completed On</a:t>
            </a:r>
            <a:r>
              <a:rPr lang="en-US" baseline="0"/>
              <a:t> Time</a:t>
            </a:r>
          </a:p>
          <a:p>
            <a:pPr>
              <a:defRPr/>
            </a:pPr>
            <a:r>
              <a:rPr lang="en-US" u="none" baseline="0"/>
              <a:t>CUSTODIAL</a:t>
            </a:r>
            <a:endParaRPr lang="en-US" u="none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Custodial!$B$24</c:f>
              <c:strCache>
                <c:ptCount val="1"/>
                <c:pt idx="0">
                  <c:v>Goal</c:v>
                </c:pt>
              </c:strCache>
            </c:strRef>
          </c:tx>
          <c:cat>
            <c:numRef>
              <c:f>Custodial!$A$25:$A$39</c:f>
              <c:numCache>
                <c:formatCode>mmm\-yy</c:formatCode>
                <c:ptCount val="15"/>
                <c:pt idx="0">
                  <c:v>40817</c:v>
                </c:pt>
                <c:pt idx="1">
                  <c:v>40848</c:v>
                </c:pt>
                <c:pt idx="2">
                  <c:v>40878</c:v>
                </c:pt>
                <c:pt idx="3">
                  <c:v>40909</c:v>
                </c:pt>
                <c:pt idx="4">
                  <c:v>40940</c:v>
                </c:pt>
                <c:pt idx="5">
                  <c:v>40969</c:v>
                </c:pt>
                <c:pt idx="6">
                  <c:v>41000</c:v>
                </c:pt>
                <c:pt idx="7">
                  <c:v>41030</c:v>
                </c:pt>
                <c:pt idx="8">
                  <c:v>41061</c:v>
                </c:pt>
                <c:pt idx="9">
                  <c:v>41091</c:v>
                </c:pt>
                <c:pt idx="10">
                  <c:v>41122</c:v>
                </c:pt>
                <c:pt idx="11">
                  <c:v>41153</c:v>
                </c:pt>
                <c:pt idx="12">
                  <c:v>41183</c:v>
                </c:pt>
                <c:pt idx="13">
                  <c:v>41214</c:v>
                </c:pt>
                <c:pt idx="14">
                  <c:v>41244</c:v>
                </c:pt>
              </c:numCache>
            </c:numRef>
          </c:cat>
          <c:val>
            <c:numRef>
              <c:f>Custodial!$B$25:$B$39</c:f>
              <c:numCache>
                <c:formatCode>0%</c:formatCode>
                <c:ptCount val="15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Custodial!$E$24</c:f>
              <c:strCache>
                <c:ptCount val="1"/>
                <c:pt idx="0">
                  <c:v>Actual</c:v>
                </c:pt>
              </c:strCache>
            </c:strRef>
          </c:tx>
          <c:dLbls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Custodial!$A$25:$A$39</c:f>
              <c:numCache>
                <c:formatCode>mmm\-yy</c:formatCode>
                <c:ptCount val="15"/>
                <c:pt idx="0">
                  <c:v>40817</c:v>
                </c:pt>
                <c:pt idx="1">
                  <c:v>40848</c:v>
                </c:pt>
                <c:pt idx="2">
                  <c:v>40878</c:v>
                </c:pt>
                <c:pt idx="3">
                  <c:v>40909</c:v>
                </c:pt>
                <c:pt idx="4">
                  <c:v>40940</c:v>
                </c:pt>
                <c:pt idx="5">
                  <c:v>40969</c:v>
                </c:pt>
                <c:pt idx="6">
                  <c:v>41000</c:v>
                </c:pt>
                <c:pt idx="7">
                  <c:v>41030</c:v>
                </c:pt>
                <c:pt idx="8">
                  <c:v>41061</c:v>
                </c:pt>
                <c:pt idx="9">
                  <c:v>41091</c:v>
                </c:pt>
                <c:pt idx="10">
                  <c:v>41122</c:v>
                </c:pt>
                <c:pt idx="11">
                  <c:v>41153</c:v>
                </c:pt>
                <c:pt idx="12">
                  <c:v>41183</c:v>
                </c:pt>
                <c:pt idx="13">
                  <c:v>41214</c:v>
                </c:pt>
                <c:pt idx="14">
                  <c:v>41244</c:v>
                </c:pt>
              </c:numCache>
            </c:numRef>
          </c:cat>
          <c:val>
            <c:numRef>
              <c:f>Custodial!$E$25:$E$39</c:f>
              <c:numCache>
                <c:formatCode>0%</c:formatCode>
                <c:ptCount val="15"/>
                <c:pt idx="0">
                  <c:v>0.78</c:v>
                </c:pt>
                <c:pt idx="1">
                  <c:v>0.75</c:v>
                </c:pt>
                <c:pt idx="2">
                  <c:v>0.65</c:v>
                </c:pt>
                <c:pt idx="3">
                  <c:v>0.56000000000000005</c:v>
                </c:pt>
                <c:pt idx="4">
                  <c:v>0.64</c:v>
                </c:pt>
                <c:pt idx="5">
                  <c:v>0.94</c:v>
                </c:pt>
                <c:pt idx="6">
                  <c:v>0.77600000000000002</c:v>
                </c:pt>
                <c:pt idx="7">
                  <c:v>0.95024875621890548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91616"/>
        <c:axId val="103393152"/>
      </c:lineChart>
      <c:dateAx>
        <c:axId val="10339161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03393152"/>
        <c:crosses val="autoZero"/>
        <c:auto val="1"/>
        <c:lblOffset val="100"/>
        <c:baseTimeUnit val="months"/>
      </c:dateAx>
      <c:valAx>
        <c:axId val="103393152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033916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i="0"/>
            </a:pPr>
            <a:r>
              <a:rPr lang="en-US" sz="2000" i="0"/>
              <a:t>Custodial Backlog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16712107662445E-2"/>
          <c:y val="9.3586385696786928E-2"/>
          <c:w val="0.77244367134163627"/>
          <c:h val="0.770858018350640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Custodial!$B$59</c:f>
              <c:strCache>
                <c:ptCount val="1"/>
                <c:pt idx="0">
                  <c:v>Total #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100" b="0" i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Custodial!$A$60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Custodial!$B$60</c:f>
              <c:numCache>
                <c:formatCode>General</c:formatCode>
                <c:ptCount val="1"/>
                <c:pt idx="0">
                  <c:v>73</c:v>
                </c:pt>
              </c:numCache>
            </c:numRef>
          </c:val>
        </c:ser>
        <c:ser>
          <c:idx val="1"/>
          <c:order val="1"/>
          <c:tx>
            <c:strRef>
              <c:f>Custodial!$C$59</c:f>
              <c:strCache>
                <c:ptCount val="1"/>
                <c:pt idx="0">
                  <c:v>&lt; 30 Days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310249307479224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8005540166204988E-2"/>
                  <c:y val="4.322767061059595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310249307479224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 b="0" i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Custodial!$A$60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Custodial!$C$60</c:f>
              <c:numCache>
                <c:formatCode>General</c:formatCode>
                <c:ptCount val="1"/>
                <c:pt idx="0">
                  <c:v>52</c:v>
                </c:pt>
              </c:numCache>
            </c:numRef>
          </c:val>
        </c:ser>
        <c:ser>
          <c:idx val="2"/>
          <c:order val="2"/>
          <c:tx>
            <c:strRef>
              <c:f>Custodial!$D$59</c:f>
              <c:strCache>
                <c:ptCount val="1"/>
                <c:pt idx="0">
                  <c:v>31-60 Days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925207756232686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 b="0" i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Custodial!$A$60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Custodial!$D$60</c:f>
              <c:numCache>
                <c:formatCode>General</c:formatCode>
                <c:ptCount val="1"/>
                <c:pt idx="0">
                  <c:v>10</c:v>
                </c:pt>
              </c:numCache>
            </c:numRef>
          </c:val>
        </c:ser>
        <c:ser>
          <c:idx val="3"/>
          <c:order val="3"/>
          <c:tx>
            <c:strRef>
              <c:f>Custodial!$E$59</c:f>
              <c:strCache>
                <c:ptCount val="1"/>
                <c:pt idx="0">
                  <c:v>61-90 Days 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100" b="0" i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Custodial!$A$60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Custodial!$E$60</c:f>
              <c:numCache>
                <c:formatCode>General</c:formatCode>
                <c:ptCount val="1"/>
                <c:pt idx="0">
                  <c:v>8</c:v>
                </c:pt>
              </c:numCache>
            </c:numRef>
          </c:val>
        </c:ser>
        <c:ser>
          <c:idx val="4"/>
          <c:order val="4"/>
          <c:tx>
            <c:strRef>
              <c:f>Custodial!$F$59</c:f>
              <c:strCache>
                <c:ptCount val="1"/>
                <c:pt idx="0">
                  <c:v>91-180 Days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100" b="0" i="0" u="none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Custodial!$A$60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Custodial!$F$60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ser>
          <c:idx val="5"/>
          <c:order val="5"/>
          <c:tx>
            <c:strRef>
              <c:f>Custodial!$G$59</c:f>
              <c:strCache>
                <c:ptCount val="1"/>
                <c:pt idx="0">
                  <c:v>181-365 Days</c:v>
                </c:pt>
              </c:strCache>
            </c:strRef>
          </c:tx>
          <c:invertIfNegative val="0"/>
          <c:cat>
            <c:strRef>
              <c:f>Custodial!$A$60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Custodial!$G$60</c:f>
              <c:numCache>
                <c:formatCode>General</c:formatCode>
                <c:ptCount val="1"/>
              </c:numCache>
            </c:numRef>
          </c:val>
        </c:ser>
        <c:ser>
          <c:idx val="6"/>
          <c:order val="6"/>
          <c:tx>
            <c:strRef>
              <c:f>Custodial!$H$59</c:f>
              <c:strCache>
                <c:ptCount val="1"/>
                <c:pt idx="0">
                  <c:v>&gt;366 Days</c:v>
                </c:pt>
              </c:strCache>
            </c:strRef>
          </c:tx>
          <c:invertIfNegative val="0"/>
          <c:cat>
            <c:strRef>
              <c:f>Custodial!$A$60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Custodial!$H$60</c:f>
              <c:numCache>
                <c:formatCode>General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518976"/>
        <c:axId val="103520512"/>
      </c:barChart>
      <c:catAx>
        <c:axId val="103518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900" b="1" i="1"/>
            </a:pPr>
            <a:endParaRPr lang="en-US"/>
          </a:p>
        </c:txPr>
        <c:crossAx val="103520512"/>
        <c:crosses val="autoZero"/>
        <c:auto val="0"/>
        <c:lblAlgn val="ctr"/>
        <c:lblOffset val="100"/>
        <c:noMultiLvlLbl val="0"/>
      </c:catAx>
      <c:valAx>
        <c:axId val="1035205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 i="1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r>
                  <a:rPr lang="en-US" sz="1400" i="1">
                    <a:solidFill>
                      <a:schemeClr val="accent6">
                        <a:lumMod val="75000"/>
                      </a:schemeClr>
                    </a:solidFill>
                  </a:rPr>
                  <a:t>Age in 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35189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 Order Backlog - Trades Maintenance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67150312386218E-2"/>
          <c:y val="0.14014703788141245"/>
          <c:w val="0.88812559865353846"/>
          <c:h val="0.69287057986153278"/>
        </c:manualLayout>
      </c:layout>
      <c:lineChart>
        <c:grouping val="standard"/>
        <c:varyColors val="0"/>
        <c:ser>
          <c:idx val="0"/>
          <c:order val="0"/>
          <c:tx>
            <c:strRef>
              <c:f>Trades!$B$3</c:f>
              <c:strCache>
                <c:ptCount val="1"/>
                <c:pt idx="0">
                  <c:v>Goal</c:v>
                </c:pt>
              </c:strCache>
            </c:strRef>
          </c:tx>
          <c:dLbls>
            <c:delete val="1"/>
          </c:dLbls>
          <c:cat>
            <c:numRef>
              <c:f>Trades!$A$4:$A$15</c:f>
              <c:numCache>
                <c:formatCode>mmm\-yy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</c:numCache>
            </c:numRef>
          </c:cat>
          <c:val>
            <c:numRef>
              <c:f>Trades!$B$4:$B$15</c:f>
              <c:numCache>
                <c:formatCode>0</c:formatCode>
                <c:ptCount val="12"/>
                <c:pt idx="0">
                  <c:v>300</c:v>
                </c:pt>
                <c:pt idx="1">
                  <c:v>300</c:v>
                </c:pt>
                <c:pt idx="2">
                  <c:v>300</c:v>
                </c:pt>
                <c:pt idx="3">
                  <c:v>300</c:v>
                </c:pt>
                <c:pt idx="4">
                  <c:v>300</c:v>
                </c:pt>
                <c:pt idx="5">
                  <c:v>300</c:v>
                </c:pt>
                <c:pt idx="6">
                  <c:v>300</c:v>
                </c:pt>
                <c:pt idx="7">
                  <c:v>300</c:v>
                </c:pt>
                <c:pt idx="8">
                  <c:v>300</c:v>
                </c:pt>
                <c:pt idx="9">
                  <c:v>300</c:v>
                </c:pt>
                <c:pt idx="10">
                  <c:v>300</c:v>
                </c:pt>
                <c:pt idx="11">
                  <c:v>300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Trades!$C$3</c:f>
              <c:strCache>
                <c:ptCount val="1"/>
                <c:pt idx="0">
                  <c:v>Total #</c:v>
                </c:pt>
              </c:strCache>
            </c:strRef>
          </c:tx>
          <c:cat>
            <c:numRef>
              <c:f>Trades!$A$4:$A$15</c:f>
              <c:numCache>
                <c:formatCode>mmm\-yy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</c:numCache>
            </c:numRef>
          </c:cat>
          <c:val>
            <c:numRef>
              <c:f>Trades!$C$4:$C$15</c:f>
              <c:numCache>
                <c:formatCode>#,##0_);[Red]\(#,##0\)</c:formatCode>
                <c:ptCount val="12"/>
                <c:pt idx="0">
                  <c:v>632</c:v>
                </c:pt>
                <c:pt idx="1">
                  <c:v>641</c:v>
                </c:pt>
                <c:pt idx="2">
                  <c:v>653</c:v>
                </c:pt>
                <c:pt idx="3">
                  <c:v>541</c:v>
                </c:pt>
                <c:pt idx="4">
                  <c:v>437</c:v>
                </c:pt>
                <c:pt idx="5">
                  <c:v>352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Trades!$E$3</c:f>
              <c:strCache>
                <c:ptCount val="1"/>
                <c:pt idx="0">
                  <c:v>  &gt; 30 Days Old</c:v>
                </c:pt>
              </c:strCache>
            </c:strRef>
          </c:tx>
          <c:cat>
            <c:numRef>
              <c:f>Trades!$A$4:$A$15</c:f>
              <c:numCache>
                <c:formatCode>mmm\-yy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</c:numCache>
            </c:numRef>
          </c:cat>
          <c:val>
            <c:numRef>
              <c:f>Trades!$E$4:$E$15</c:f>
              <c:numCache>
                <c:formatCode>#,##0_);[Red]\(#,##0\)</c:formatCode>
                <c:ptCount val="12"/>
                <c:pt idx="0" formatCode="General">
                  <c:v>244</c:v>
                </c:pt>
                <c:pt idx="1">
                  <c:v>197</c:v>
                </c:pt>
                <c:pt idx="2">
                  <c:v>248</c:v>
                </c:pt>
                <c:pt idx="3">
                  <c:v>173</c:v>
                </c:pt>
                <c:pt idx="4">
                  <c:v>298</c:v>
                </c:pt>
                <c:pt idx="5">
                  <c:v>56</c:v>
                </c:pt>
              </c:numCache>
            </c:numRef>
          </c:val>
          <c:smooth val="0"/>
        </c:ser>
        <c:dLbls>
          <c:dLblPos val="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03672064"/>
        <c:axId val="103686144"/>
      </c:lineChart>
      <c:dateAx>
        <c:axId val="103672064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crossAx val="103686144"/>
        <c:crosses val="autoZero"/>
        <c:auto val="1"/>
        <c:lblOffset val="100"/>
        <c:baseTimeUnit val="months"/>
      </c:dateAx>
      <c:valAx>
        <c:axId val="103686144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1036720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</a:t>
            </a:r>
            <a:r>
              <a:rPr lang="en-US" baseline="0"/>
              <a:t> Orders Completed on Time</a:t>
            </a:r>
          </a:p>
          <a:p>
            <a:pPr>
              <a:defRPr/>
            </a:pPr>
            <a:r>
              <a:rPr lang="en-US" baseline="0"/>
              <a:t>TRADES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Trades!$B$25</c:f>
              <c:strCache>
                <c:ptCount val="1"/>
                <c:pt idx="0">
                  <c:v>Goal</c:v>
                </c:pt>
              </c:strCache>
            </c:strRef>
          </c:tx>
          <c:cat>
            <c:numRef>
              <c:f>Trades!$A$26:$A$40</c:f>
              <c:numCache>
                <c:formatCode>mmm\-yy</c:formatCode>
                <c:ptCount val="15"/>
                <c:pt idx="0">
                  <c:v>40817</c:v>
                </c:pt>
                <c:pt idx="1">
                  <c:v>40848</c:v>
                </c:pt>
                <c:pt idx="2">
                  <c:v>40878</c:v>
                </c:pt>
                <c:pt idx="3">
                  <c:v>40909</c:v>
                </c:pt>
                <c:pt idx="4">
                  <c:v>40940</c:v>
                </c:pt>
                <c:pt idx="5">
                  <c:v>40969</c:v>
                </c:pt>
                <c:pt idx="6">
                  <c:v>41000</c:v>
                </c:pt>
                <c:pt idx="7">
                  <c:v>41030</c:v>
                </c:pt>
                <c:pt idx="8">
                  <c:v>41061</c:v>
                </c:pt>
                <c:pt idx="9">
                  <c:v>41091</c:v>
                </c:pt>
                <c:pt idx="10">
                  <c:v>41122</c:v>
                </c:pt>
                <c:pt idx="11">
                  <c:v>41153</c:v>
                </c:pt>
                <c:pt idx="12">
                  <c:v>41183</c:v>
                </c:pt>
                <c:pt idx="13">
                  <c:v>41214</c:v>
                </c:pt>
                <c:pt idx="14">
                  <c:v>41244</c:v>
                </c:pt>
              </c:numCache>
            </c:numRef>
          </c:cat>
          <c:val>
            <c:numRef>
              <c:f>Trades!$B$26:$B$40</c:f>
              <c:numCache>
                <c:formatCode>0%</c:formatCode>
                <c:ptCount val="15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Trades!$E$25</c:f>
              <c:strCache>
                <c:ptCount val="1"/>
                <c:pt idx="0">
                  <c:v>Actual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Trades!$E$26:$E$33</c:f>
              <c:numCache>
                <c:formatCode>0%</c:formatCode>
                <c:ptCount val="8"/>
                <c:pt idx="0">
                  <c:v>0.74</c:v>
                </c:pt>
                <c:pt idx="1">
                  <c:v>0.76</c:v>
                </c:pt>
                <c:pt idx="2">
                  <c:v>0.76</c:v>
                </c:pt>
                <c:pt idx="3">
                  <c:v>0.74</c:v>
                </c:pt>
                <c:pt idx="4">
                  <c:v>0.85</c:v>
                </c:pt>
                <c:pt idx="5">
                  <c:v>0.745</c:v>
                </c:pt>
                <c:pt idx="6">
                  <c:v>0.73499999999999999</c:v>
                </c:pt>
                <c:pt idx="7">
                  <c:v>0.76955307262569828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715968"/>
        <c:axId val="103717504"/>
      </c:lineChart>
      <c:dateAx>
        <c:axId val="10371596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03717504"/>
        <c:crosses val="autoZero"/>
        <c:auto val="1"/>
        <c:lblOffset val="100"/>
        <c:baseTimeUnit val="months"/>
      </c:dateAx>
      <c:valAx>
        <c:axId val="103717504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037159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/>
            </a:pPr>
            <a:r>
              <a:rPr lang="en-US" sz="2000" i="0"/>
              <a:t>Trades Backlog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16712107662445E-2"/>
          <c:y val="9.3586385696786928E-2"/>
          <c:w val="0.77244367134163627"/>
          <c:h val="0.770858018350640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Trades!$C$62</c:f>
              <c:strCache>
                <c:ptCount val="1"/>
                <c:pt idx="0">
                  <c:v>Total #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100" b="0" i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Trades!$B$62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Trades!$C$63</c:f>
              <c:numCache>
                <c:formatCode>#,##0_);[Red]\(#,##0\)</c:formatCode>
                <c:ptCount val="1"/>
                <c:pt idx="0">
                  <c:v>352</c:v>
                </c:pt>
              </c:numCache>
            </c:numRef>
          </c:val>
        </c:ser>
        <c:ser>
          <c:idx val="1"/>
          <c:order val="1"/>
          <c:tx>
            <c:strRef>
              <c:f>Trades!$D$62</c:f>
              <c:strCache>
                <c:ptCount val="1"/>
                <c:pt idx="0">
                  <c:v>&lt; 30 Days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Trades!$B$62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Trades!$D$63</c:f>
              <c:numCache>
                <c:formatCode>#,##0_);[Red]\(#,##0\)</c:formatCode>
                <c:ptCount val="1"/>
                <c:pt idx="0">
                  <c:v>210</c:v>
                </c:pt>
              </c:numCache>
            </c:numRef>
          </c:val>
        </c:ser>
        <c:ser>
          <c:idx val="2"/>
          <c:order val="2"/>
          <c:tx>
            <c:strRef>
              <c:f>Trades!$E$62</c:f>
              <c:strCache>
                <c:ptCount val="1"/>
                <c:pt idx="0">
                  <c:v>31-60 Days</c:v>
                </c:pt>
              </c:strCache>
            </c:strRef>
          </c:tx>
          <c:invertIfNegative val="0"/>
          <c:cat>
            <c:strRef>
              <c:f>Trades!$B$62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Trades!$E$63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3"/>
          <c:tx>
            <c:strRef>
              <c:f>Trades!$F$62</c:f>
              <c:strCache>
                <c:ptCount val="1"/>
                <c:pt idx="0">
                  <c:v>61-90 Days 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Trades!$B$62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Trades!$F$63</c:f>
              <c:numCache>
                <c:formatCode>General</c:formatCode>
                <c:ptCount val="1"/>
                <c:pt idx="0">
                  <c:v>25</c:v>
                </c:pt>
              </c:numCache>
            </c:numRef>
          </c:val>
        </c:ser>
        <c:ser>
          <c:idx val="4"/>
          <c:order val="4"/>
          <c:tx>
            <c:strRef>
              <c:f>Trades!$G$62</c:f>
              <c:strCache>
                <c:ptCount val="1"/>
                <c:pt idx="0">
                  <c:v>91-180 Days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Trades!$B$62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Trades!$G$63</c:f>
              <c:numCache>
                <c:formatCode>General</c:formatCode>
                <c:ptCount val="1"/>
                <c:pt idx="0">
                  <c:v>22</c:v>
                </c:pt>
              </c:numCache>
            </c:numRef>
          </c:val>
        </c:ser>
        <c:ser>
          <c:idx val="5"/>
          <c:order val="5"/>
          <c:tx>
            <c:strRef>
              <c:f>Trades!$H$62</c:f>
              <c:strCache>
                <c:ptCount val="1"/>
                <c:pt idx="0">
                  <c:v>181-365 Days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Trades!$B$62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Trades!$H$63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</c:ser>
        <c:ser>
          <c:idx val="6"/>
          <c:order val="6"/>
          <c:tx>
            <c:strRef>
              <c:f>Trades!$I$62</c:f>
              <c:strCache>
                <c:ptCount val="1"/>
                <c:pt idx="0">
                  <c:v>&gt;366 Days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Trades!$B$62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Trades!$I$63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913344"/>
        <c:axId val="103914880"/>
      </c:barChart>
      <c:catAx>
        <c:axId val="103913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900" b="1" i="1"/>
            </a:pPr>
            <a:endParaRPr lang="en-US"/>
          </a:p>
        </c:txPr>
        <c:crossAx val="103914880"/>
        <c:crosses val="autoZero"/>
        <c:auto val="0"/>
        <c:lblAlgn val="ctr"/>
        <c:lblOffset val="100"/>
        <c:noMultiLvlLbl val="0"/>
      </c:catAx>
      <c:valAx>
        <c:axId val="10391488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 i="1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r>
                  <a:rPr lang="en-US" sz="1400" i="1">
                    <a:solidFill>
                      <a:schemeClr val="accent6">
                        <a:lumMod val="75000"/>
                      </a:schemeClr>
                    </a:solidFill>
                  </a:rPr>
                  <a:t>Age in Days</a:t>
                </a:r>
              </a:p>
            </c:rich>
          </c:tx>
          <c:overlay val="0"/>
        </c:title>
        <c:numFmt formatCode="#,##0_);[Red]\(#,##0\)" sourceLinked="1"/>
        <c:majorTickMark val="out"/>
        <c:minorTickMark val="none"/>
        <c:tickLblPos val="nextTo"/>
        <c:crossAx val="1039133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endParaRPr lang="en-US" sz="1800"/>
          </a:p>
        </c:rich>
      </c:tx>
      <c:layout>
        <c:manualLayout>
          <c:xMode val="edge"/>
          <c:yMode val="edge"/>
          <c:x val="7.1352657004830899E-2"/>
          <c:y val="3.0818221552239337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Grounds!$C$4</c:f>
              <c:strCache>
                <c:ptCount val="1"/>
                <c:pt idx="0">
                  <c:v>Total #</c:v>
                </c:pt>
              </c:strCache>
            </c:strRef>
          </c:tx>
          <c:cat>
            <c:numRef>
              <c:f>Grounds!$A$5:$A$16</c:f>
              <c:numCache>
                <c:formatCode>mmm\-yy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</c:numCache>
            </c:numRef>
          </c:cat>
          <c:val>
            <c:numRef>
              <c:f>Grounds!$C$5:$C$16</c:f>
              <c:numCache>
                <c:formatCode>#,##0_);[Red]\(#,##0\)</c:formatCode>
                <c:ptCount val="12"/>
                <c:pt idx="0">
                  <c:v>12</c:v>
                </c:pt>
                <c:pt idx="1">
                  <c:v>14</c:v>
                </c:pt>
                <c:pt idx="2">
                  <c:v>10</c:v>
                </c:pt>
                <c:pt idx="3">
                  <c:v>7</c:v>
                </c:pt>
                <c:pt idx="4">
                  <c:v>7</c:v>
                </c:pt>
                <c:pt idx="5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Grounds!$E$4</c:f>
              <c:strCache>
                <c:ptCount val="1"/>
                <c:pt idx="0">
                  <c:v>  &gt; 30 Days Old</c:v>
                </c:pt>
              </c:strCache>
            </c:strRef>
          </c:tx>
          <c:cat>
            <c:numRef>
              <c:f>Grounds!$A$5:$A$16</c:f>
              <c:numCache>
                <c:formatCode>mmm\-yy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</c:numCache>
            </c:numRef>
          </c:cat>
          <c:val>
            <c:numRef>
              <c:f>Grounds!$E$5:$E$16</c:f>
              <c:numCache>
                <c:formatCode>#,##0_);[Red]\(#,##0\)</c:formatCode>
                <c:ptCount val="12"/>
                <c:pt idx="0" formatCode="General">
                  <c:v>11</c:v>
                </c:pt>
                <c:pt idx="1">
                  <c:v>13</c:v>
                </c:pt>
                <c:pt idx="2">
                  <c:v>6</c:v>
                </c:pt>
                <c:pt idx="3">
                  <c:v>6</c:v>
                </c:pt>
                <c:pt idx="4">
                  <c:v>3</c:v>
                </c:pt>
                <c:pt idx="5">
                  <c:v>1</c:v>
                </c:pt>
              </c:numCache>
            </c:numRef>
          </c:val>
          <c:smooth val="0"/>
        </c:ser>
        <c:dLbls>
          <c:dLblPos val="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04008320"/>
        <c:axId val="104018304"/>
      </c:lineChart>
      <c:dateAx>
        <c:axId val="10400832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04018304"/>
        <c:crosses val="autoZero"/>
        <c:auto val="1"/>
        <c:lblOffset val="100"/>
        <c:baseTimeUnit val="months"/>
      </c:dateAx>
      <c:valAx>
        <c:axId val="104018304"/>
        <c:scaling>
          <c:orientation val="minMax"/>
          <c:min val="0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1040083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 Orders Completed on Time</a:t>
            </a:r>
          </a:p>
          <a:p>
            <a:pPr>
              <a:defRPr/>
            </a:pPr>
            <a:r>
              <a:rPr lang="en-US"/>
              <a:t>GROUNDS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4207711157186362"/>
          <c:y val="0.20410709746929551"/>
          <c:w val="0.7305295979394163"/>
          <c:h val="0.62149489647127443"/>
        </c:manualLayout>
      </c:layout>
      <c:lineChart>
        <c:grouping val="standard"/>
        <c:varyColors val="0"/>
        <c:ser>
          <c:idx val="0"/>
          <c:order val="0"/>
          <c:tx>
            <c:strRef>
              <c:f>Grounds!$B$23</c:f>
              <c:strCache>
                <c:ptCount val="1"/>
                <c:pt idx="0">
                  <c:v>Goal</c:v>
                </c:pt>
              </c:strCache>
            </c:strRef>
          </c:tx>
          <c:cat>
            <c:numRef>
              <c:f>Grounds!$A$24:$A$38</c:f>
              <c:numCache>
                <c:formatCode>mmm\-yy</c:formatCode>
                <c:ptCount val="15"/>
                <c:pt idx="0">
                  <c:v>40817</c:v>
                </c:pt>
                <c:pt idx="1">
                  <c:v>40848</c:v>
                </c:pt>
                <c:pt idx="2">
                  <c:v>40878</c:v>
                </c:pt>
                <c:pt idx="3">
                  <c:v>40909</c:v>
                </c:pt>
                <c:pt idx="4">
                  <c:v>40940</c:v>
                </c:pt>
                <c:pt idx="5">
                  <c:v>40969</c:v>
                </c:pt>
                <c:pt idx="6">
                  <c:v>41000</c:v>
                </c:pt>
                <c:pt idx="7">
                  <c:v>41030</c:v>
                </c:pt>
                <c:pt idx="8">
                  <c:v>41061</c:v>
                </c:pt>
                <c:pt idx="9">
                  <c:v>41091</c:v>
                </c:pt>
                <c:pt idx="10">
                  <c:v>41122</c:v>
                </c:pt>
                <c:pt idx="11">
                  <c:v>41153</c:v>
                </c:pt>
                <c:pt idx="12">
                  <c:v>41183</c:v>
                </c:pt>
                <c:pt idx="13">
                  <c:v>41214</c:v>
                </c:pt>
                <c:pt idx="14">
                  <c:v>41244</c:v>
                </c:pt>
              </c:numCache>
            </c:numRef>
          </c:cat>
          <c:val>
            <c:numRef>
              <c:f>Grounds!$B$24:$B$38</c:f>
              <c:numCache>
                <c:formatCode>0%</c:formatCode>
                <c:ptCount val="15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Grounds!$E$23</c:f>
              <c:strCache>
                <c:ptCount val="1"/>
                <c:pt idx="0">
                  <c:v>Actual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Grounds!$E$24:$E$31</c:f>
              <c:numCache>
                <c:formatCode>0%</c:formatCode>
                <c:ptCount val="8"/>
                <c:pt idx="0">
                  <c:v>0.53</c:v>
                </c:pt>
                <c:pt idx="1">
                  <c:v>0.5</c:v>
                </c:pt>
                <c:pt idx="2">
                  <c:v>0.6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0.66700000000000004</c:v>
                </c:pt>
                <c:pt idx="7">
                  <c:v>0.18181818181818182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036224"/>
        <c:axId val="104037760"/>
      </c:lineChart>
      <c:dateAx>
        <c:axId val="10403622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crossAx val="104037760"/>
        <c:crosses val="autoZero"/>
        <c:auto val="1"/>
        <c:lblOffset val="100"/>
        <c:baseTimeUnit val="months"/>
      </c:dateAx>
      <c:valAx>
        <c:axId val="104037760"/>
        <c:scaling>
          <c:orientation val="minMax"/>
        </c:scaling>
        <c:delete val="0"/>
        <c:axPos val="l"/>
        <c:majorGridlines/>
        <c:title>
          <c:overlay val="0"/>
        </c:title>
        <c:numFmt formatCode="0%" sourceLinked="1"/>
        <c:majorTickMark val="none"/>
        <c:minorTickMark val="none"/>
        <c:tickLblPos val="nextTo"/>
        <c:crossAx val="1040362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8460369806110166"/>
          <c:y val="0.65433612471778424"/>
          <c:w val="0.31539630193889839"/>
          <c:h val="0.1586915833265849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2000" b="1" i="0"/>
              <a:t>Grounds Backlog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1538730874773027E-2"/>
          <c:y val="9.3586359259049443E-2"/>
          <c:w val="0.77244367134163627"/>
          <c:h val="0.770858018350640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Grounds!$C$54</c:f>
              <c:strCache>
                <c:ptCount val="1"/>
                <c:pt idx="0">
                  <c:v>Total #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100" b="0" i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Grounds!$B$55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Grounds!$C$55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Grounds!$D$54</c:f>
              <c:strCache>
                <c:ptCount val="1"/>
                <c:pt idx="0">
                  <c:v>&lt; 30 Days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310249307479224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8005540166204988E-2"/>
                  <c:y val="4.322767061059595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310249307479224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 b="0" i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Grounds!$B$55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Grounds!$D$55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tx>
            <c:strRef>
              <c:f>Grounds!$E$54</c:f>
              <c:strCache>
                <c:ptCount val="1"/>
                <c:pt idx="0">
                  <c:v>31-60 Days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925207756232686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 b="0" i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Grounds!$B$55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Grounds!$E$55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tx>
            <c:strRef>
              <c:f>Grounds!$F$54</c:f>
              <c:strCache>
                <c:ptCount val="1"/>
                <c:pt idx="0">
                  <c:v>61-90 Days 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100" b="0" i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Grounds!$B$55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Grounds!$F$55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4"/>
          <c:order val="4"/>
          <c:tx>
            <c:strRef>
              <c:f>Grounds!$G$54</c:f>
              <c:strCache>
                <c:ptCount val="1"/>
                <c:pt idx="0">
                  <c:v>91-180 Days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100" b="0" i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Grounds!$B$55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Grounds!$G$55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5"/>
          <c:order val="5"/>
          <c:tx>
            <c:strRef>
              <c:f>Grounds!$H$54</c:f>
              <c:strCache>
                <c:ptCount val="1"/>
                <c:pt idx="0">
                  <c:v>181-365 Days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100" b="0" i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Grounds!$B$55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Grounds!$H$55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6"/>
          <c:order val="6"/>
          <c:tx>
            <c:strRef>
              <c:f>Grounds!$I$54</c:f>
              <c:strCache>
                <c:ptCount val="1"/>
                <c:pt idx="0">
                  <c:v>&gt;366 Days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100" b="0" i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Grounds!$B$55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Grounds!$I$55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787328"/>
        <c:axId val="104604800"/>
      </c:barChart>
      <c:catAx>
        <c:axId val="104787328"/>
        <c:scaling>
          <c:orientation val="minMax"/>
        </c:scaling>
        <c:delete val="0"/>
        <c:axPos val="b"/>
        <c:numFmt formatCode="@" sourceLinked="1"/>
        <c:majorTickMark val="none"/>
        <c:minorTickMark val="none"/>
        <c:tickLblPos val="nextTo"/>
        <c:txPr>
          <a:bodyPr/>
          <a:lstStyle/>
          <a:p>
            <a:pPr>
              <a:defRPr sz="2000" b="0" i="0"/>
            </a:pPr>
            <a:endParaRPr lang="en-US"/>
          </a:p>
        </c:txPr>
        <c:crossAx val="104604800"/>
        <c:crosses val="autoZero"/>
        <c:auto val="0"/>
        <c:lblAlgn val="ctr"/>
        <c:lblOffset val="100"/>
        <c:noMultiLvlLbl val="0"/>
      </c:catAx>
      <c:valAx>
        <c:axId val="1046048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 i="1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r>
                  <a:rPr lang="en-US" sz="1400" i="1">
                    <a:solidFill>
                      <a:schemeClr val="accent6">
                        <a:lumMod val="75000"/>
                      </a:schemeClr>
                    </a:solidFill>
                  </a:rPr>
                  <a:t>Age in 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47873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Cost Estimate to Customer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9506368621610571E-2"/>
          <c:y val="0.11970933861510713"/>
          <c:w val="0.88467614329597899"/>
          <c:h val="0.66408530511066155"/>
        </c:manualLayout>
      </c:layout>
      <c:lineChart>
        <c:grouping val="standard"/>
        <c:varyColors val="0"/>
        <c:ser>
          <c:idx val="0"/>
          <c:order val="0"/>
          <c:tx>
            <c:strRef>
              <c:f>'D&amp;CS'!$B$2</c:f>
              <c:strCache>
                <c:ptCount val="1"/>
                <c:pt idx="0">
                  <c:v>% in 30 days or less</c:v>
                </c:pt>
              </c:strCache>
            </c:strRef>
          </c:tx>
          <c:dLbls>
            <c:dLbl>
              <c:idx val="2"/>
              <c:layout>
                <c:manualLayout>
                  <c:x val="-9.3403385872737887E-3"/>
                  <c:y val="-4.646945204873517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'D&amp;CS'!$A$3:$A$16</c:f>
              <c:numCache>
                <c:formatCode>mmm\-yy</c:formatCode>
                <c:ptCount val="14"/>
                <c:pt idx="0">
                  <c:v>40848</c:v>
                </c:pt>
                <c:pt idx="1">
                  <c:v>40878</c:v>
                </c:pt>
                <c:pt idx="2">
                  <c:v>40909</c:v>
                </c:pt>
                <c:pt idx="3">
                  <c:v>40940</c:v>
                </c:pt>
                <c:pt idx="4">
                  <c:v>40969</c:v>
                </c:pt>
                <c:pt idx="5">
                  <c:v>41000</c:v>
                </c:pt>
                <c:pt idx="6">
                  <c:v>41030</c:v>
                </c:pt>
                <c:pt idx="7">
                  <c:v>41061</c:v>
                </c:pt>
                <c:pt idx="8">
                  <c:v>41091</c:v>
                </c:pt>
                <c:pt idx="9">
                  <c:v>41122</c:v>
                </c:pt>
                <c:pt idx="10">
                  <c:v>41153</c:v>
                </c:pt>
                <c:pt idx="11">
                  <c:v>41183</c:v>
                </c:pt>
                <c:pt idx="12">
                  <c:v>41214</c:v>
                </c:pt>
                <c:pt idx="13">
                  <c:v>41244</c:v>
                </c:pt>
              </c:numCache>
            </c:numRef>
          </c:cat>
          <c:val>
            <c:numRef>
              <c:f>'D&amp;CS'!$B$3:$B$16</c:f>
              <c:numCache>
                <c:formatCode>0%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0.75</c:v>
                </c:pt>
                <c:pt idx="4">
                  <c:v>0.83</c:v>
                </c:pt>
                <c:pt idx="5">
                  <c:v>0.5</c:v>
                </c:pt>
                <c:pt idx="6">
                  <c:v>0.55600000000000005</c:v>
                </c:pt>
                <c:pt idx="7">
                  <c:v>0.8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'D&amp;CS'!$C$2</c:f>
              <c:strCache>
                <c:ptCount val="1"/>
                <c:pt idx="0">
                  <c:v>Goal</c:v>
                </c:pt>
              </c:strCache>
            </c:strRef>
          </c:tx>
          <c:cat>
            <c:numRef>
              <c:f>'D&amp;CS'!$A$3:$A$16</c:f>
              <c:numCache>
                <c:formatCode>mmm\-yy</c:formatCode>
                <c:ptCount val="14"/>
                <c:pt idx="0">
                  <c:v>40848</c:v>
                </c:pt>
                <c:pt idx="1">
                  <c:v>40878</c:v>
                </c:pt>
                <c:pt idx="2">
                  <c:v>40909</c:v>
                </c:pt>
                <c:pt idx="3">
                  <c:v>40940</c:v>
                </c:pt>
                <c:pt idx="4">
                  <c:v>40969</c:v>
                </c:pt>
                <c:pt idx="5">
                  <c:v>41000</c:v>
                </c:pt>
                <c:pt idx="6">
                  <c:v>41030</c:v>
                </c:pt>
                <c:pt idx="7">
                  <c:v>41061</c:v>
                </c:pt>
                <c:pt idx="8">
                  <c:v>41091</c:v>
                </c:pt>
                <c:pt idx="9">
                  <c:v>41122</c:v>
                </c:pt>
                <c:pt idx="10">
                  <c:v>41153</c:v>
                </c:pt>
                <c:pt idx="11">
                  <c:v>41183</c:v>
                </c:pt>
                <c:pt idx="12">
                  <c:v>41214</c:v>
                </c:pt>
                <c:pt idx="13">
                  <c:v>41244</c:v>
                </c:pt>
              </c:numCache>
            </c:numRef>
          </c:cat>
          <c:val>
            <c:numRef>
              <c:f>'D&amp;CS'!$C$3:$C$16</c:f>
              <c:numCache>
                <c:formatCode>0%</c:formatCode>
                <c:ptCount val="1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48704"/>
        <c:axId val="104650240"/>
      </c:lineChart>
      <c:dateAx>
        <c:axId val="104648704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04650240"/>
        <c:crosses val="autoZero"/>
        <c:auto val="1"/>
        <c:lblOffset val="100"/>
        <c:baseTimeUnit val="months"/>
      </c:dateAx>
      <c:valAx>
        <c:axId val="104650240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0464870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Cost Estimate to Customer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9506359423024248E-2"/>
          <c:y val="0.13219685869434813"/>
          <c:w val="0.88467614329597899"/>
          <c:h val="0.66408530511066155"/>
        </c:manualLayout>
      </c:layout>
      <c:lineChart>
        <c:grouping val="standard"/>
        <c:varyColors val="0"/>
        <c:ser>
          <c:idx val="0"/>
          <c:order val="0"/>
          <c:tx>
            <c:strRef>
              <c:f>'D&amp;CS'!$B$26</c:f>
              <c:strCache>
                <c:ptCount val="1"/>
                <c:pt idx="0">
                  <c:v>% in 10 days or less</c:v>
                </c:pt>
              </c:strCache>
            </c:strRef>
          </c:tx>
          <c:dLbls>
            <c:dLbl>
              <c:idx val="2"/>
              <c:layout>
                <c:manualLayout>
                  <c:x val="-2.223349617684927E-5"/>
                  <c:y val="-3.27325051971576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3335983590577376E-2"/>
                  <c:y val="-3.43445091070722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'D&amp;CS'!$A$27:$A$40</c:f>
              <c:numCache>
                <c:formatCode>mmm\-yy</c:formatCode>
                <c:ptCount val="14"/>
                <c:pt idx="0">
                  <c:v>40848</c:v>
                </c:pt>
                <c:pt idx="1">
                  <c:v>40878</c:v>
                </c:pt>
                <c:pt idx="2">
                  <c:v>40909</c:v>
                </c:pt>
                <c:pt idx="3">
                  <c:v>40940</c:v>
                </c:pt>
                <c:pt idx="4">
                  <c:v>40969</c:v>
                </c:pt>
                <c:pt idx="5">
                  <c:v>41000</c:v>
                </c:pt>
                <c:pt idx="6">
                  <c:v>41030</c:v>
                </c:pt>
                <c:pt idx="7">
                  <c:v>41061</c:v>
                </c:pt>
                <c:pt idx="8">
                  <c:v>41091</c:v>
                </c:pt>
                <c:pt idx="9">
                  <c:v>41122</c:v>
                </c:pt>
                <c:pt idx="10">
                  <c:v>41153</c:v>
                </c:pt>
                <c:pt idx="11">
                  <c:v>41183</c:v>
                </c:pt>
                <c:pt idx="12">
                  <c:v>41214</c:v>
                </c:pt>
                <c:pt idx="13">
                  <c:v>41244</c:v>
                </c:pt>
              </c:numCache>
            </c:numRef>
          </c:cat>
          <c:val>
            <c:numRef>
              <c:f>'D&amp;CS'!$B$27:$B$40</c:f>
              <c:numCache>
                <c:formatCode>0%</c:formatCode>
                <c:ptCount val="14"/>
                <c:pt idx="0">
                  <c:v>0.12</c:v>
                </c:pt>
                <c:pt idx="1">
                  <c:v>0.3</c:v>
                </c:pt>
                <c:pt idx="2">
                  <c:v>0.14000000000000001</c:v>
                </c:pt>
                <c:pt idx="3">
                  <c:v>0.64</c:v>
                </c:pt>
                <c:pt idx="4">
                  <c:v>0.63</c:v>
                </c:pt>
                <c:pt idx="5">
                  <c:v>1</c:v>
                </c:pt>
                <c:pt idx="6">
                  <c:v>0</c:v>
                </c:pt>
                <c:pt idx="7">
                  <c:v>0.5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'D&amp;CS'!$C$26</c:f>
              <c:strCache>
                <c:ptCount val="1"/>
                <c:pt idx="0">
                  <c:v>Goal</c:v>
                </c:pt>
              </c:strCache>
            </c:strRef>
          </c:tx>
          <c:cat>
            <c:numRef>
              <c:f>'D&amp;CS'!$A$27:$A$40</c:f>
              <c:numCache>
                <c:formatCode>mmm\-yy</c:formatCode>
                <c:ptCount val="14"/>
                <c:pt idx="0">
                  <c:v>40848</c:v>
                </c:pt>
                <c:pt idx="1">
                  <c:v>40878</c:v>
                </c:pt>
                <c:pt idx="2">
                  <c:v>40909</c:v>
                </c:pt>
                <c:pt idx="3">
                  <c:v>40940</c:v>
                </c:pt>
                <c:pt idx="4">
                  <c:v>40969</c:v>
                </c:pt>
                <c:pt idx="5">
                  <c:v>41000</c:v>
                </c:pt>
                <c:pt idx="6">
                  <c:v>41030</c:v>
                </c:pt>
                <c:pt idx="7">
                  <c:v>41061</c:v>
                </c:pt>
                <c:pt idx="8">
                  <c:v>41091</c:v>
                </c:pt>
                <c:pt idx="9">
                  <c:v>41122</c:v>
                </c:pt>
                <c:pt idx="10">
                  <c:v>41153</c:v>
                </c:pt>
                <c:pt idx="11">
                  <c:v>41183</c:v>
                </c:pt>
                <c:pt idx="12">
                  <c:v>41214</c:v>
                </c:pt>
                <c:pt idx="13">
                  <c:v>41244</c:v>
                </c:pt>
              </c:numCache>
            </c:numRef>
          </c:cat>
          <c:val>
            <c:numRef>
              <c:f>'D&amp;CS'!$C$27:$C$40</c:f>
              <c:numCache>
                <c:formatCode>0%</c:formatCode>
                <c:ptCount val="1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825600"/>
        <c:axId val="104827136"/>
      </c:lineChart>
      <c:dateAx>
        <c:axId val="104825600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crossAx val="104827136"/>
        <c:crosses val="autoZero"/>
        <c:auto val="1"/>
        <c:lblOffset val="100"/>
        <c:baseTimeUnit val="months"/>
      </c:dateAx>
      <c:valAx>
        <c:axId val="104827136"/>
        <c:scaling>
          <c:orientation val="minMax"/>
          <c:max val="1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0482560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Average Work Order Survey Scores </a:t>
            </a:r>
          </a:p>
          <a:p>
            <a:pPr>
              <a:defRPr/>
            </a:pPr>
            <a:r>
              <a:rPr lang="en-US"/>
              <a:t>1=Strongly disagree  5=Strongly agree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541347289369281E-2"/>
          <c:y val="0.17124804921657028"/>
          <c:w val="0.62292630339181077"/>
          <c:h val="0.75098800993814929"/>
        </c:manualLayout>
      </c:layout>
      <c:lineChart>
        <c:grouping val="standard"/>
        <c:varyColors val="0"/>
        <c:ser>
          <c:idx val="0"/>
          <c:order val="0"/>
          <c:tx>
            <c:strRef>
              <c:f>' Survey'!$B$1:$B$2</c:f>
              <c:strCache>
                <c:ptCount val="1"/>
                <c:pt idx="0">
                  <c:v>Average Work Order Survey Scores 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 Survey'!$A$3:$A$10</c:f>
              <c:strCache>
                <c:ptCount val="8"/>
                <c:pt idx="0">
                  <c:v>Jan </c:v>
                </c:pt>
                <c:pt idx="1">
                  <c:v>Feb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 </c:v>
                </c:pt>
                <c:pt idx="7">
                  <c:v>Aug</c:v>
                </c:pt>
              </c:strCache>
            </c:strRef>
          </c:cat>
          <c:val>
            <c:numRef>
              <c:f>' Survey'!$B$3:$B$10</c:f>
              <c:numCache>
                <c:formatCode>General</c:formatCode>
                <c:ptCount val="8"/>
                <c:pt idx="0">
                  <c:v>4.16</c:v>
                </c:pt>
                <c:pt idx="1">
                  <c:v>3.65</c:v>
                </c:pt>
                <c:pt idx="2">
                  <c:v>4.1399999999999997</c:v>
                </c:pt>
                <c:pt idx="3">
                  <c:v>4.4800000000000004</c:v>
                </c:pt>
                <c:pt idx="4">
                  <c:v>3.81</c:v>
                </c:pt>
                <c:pt idx="5">
                  <c:v>4.0999999999999996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641024"/>
        <c:axId val="100651008"/>
      </c:lineChart>
      <c:catAx>
        <c:axId val="100641024"/>
        <c:scaling>
          <c:orientation val="minMax"/>
        </c:scaling>
        <c:delete val="0"/>
        <c:axPos val="b"/>
        <c:majorTickMark val="none"/>
        <c:minorTickMark val="none"/>
        <c:tickLblPos val="nextTo"/>
        <c:crossAx val="100651008"/>
        <c:crosses val="autoZero"/>
        <c:auto val="1"/>
        <c:lblAlgn val="ctr"/>
        <c:lblOffset val="100"/>
        <c:noMultiLvlLbl val="0"/>
      </c:catAx>
      <c:valAx>
        <c:axId val="100651008"/>
        <c:scaling>
          <c:orientation val="minMax"/>
          <c:max val="5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Score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00641024"/>
        <c:crosses val="autoZero"/>
        <c:crossBetween val="between"/>
        <c:majorUnit val="1"/>
        <c:minorUnit val="1"/>
      </c:valAx>
    </c:plotArea>
    <c:legend>
      <c:legendPos val="r"/>
      <c:layout>
        <c:manualLayout>
          <c:xMode val="edge"/>
          <c:yMode val="edge"/>
          <c:x val="0.71274612732232001"/>
          <c:y val="0.30936239792288084"/>
          <c:w val="0.27845916878001836"/>
          <c:h val="0.2426379847017027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Process Requisitions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Goal</c:v>
          </c:tx>
          <c:cat>
            <c:numRef>
              <c:f>'Business Services'!$A$4:$A$16</c:f>
              <c:numCache>
                <c:formatCode>mmm\-yy</c:formatCode>
                <c:ptCount val="13"/>
                <c:pt idx="0">
                  <c:v>40878</c:v>
                </c:pt>
                <c:pt idx="1">
                  <c:v>40909</c:v>
                </c:pt>
                <c:pt idx="2">
                  <c:v>40940</c:v>
                </c:pt>
                <c:pt idx="3">
                  <c:v>40969</c:v>
                </c:pt>
                <c:pt idx="4">
                  <c:v>41000</c:v>
                </c:pt>
                <c:pt idx="5">
                  <c:v>41030</c:v>
                </c:pt>
                <c:pt idx="6">
                  <c:v>41061</c:v>
                </c:pt>
                <c:pt idx="7">
                  <c:v>41091</c:v>
                </c:pt>
                <c:pt idx="8">
                  <c:v>41122</c:v>
                </c:pt>
                <c:pt idx="9">
                  <c:v>41153</c:v>
                </c:pt>
                <c:pt idx="10">
                  <c:v>41183</c:v>
                </c:pt>
                <c:pt idx="11">
                  <c:v>41214</c:v>
                </c:pt>
                <c:pt idx="12">
                  <c:v>41244</c:v>
                </c:pt>
              </c:numCache>
            </c:numRef>
          </c:cat>
          <c:val>
            <c:numRef>
              <c:f>'Business Services'!$C$4:$C$16</c:f>
              <c:numCache>
                <c:formatCode>0%</c:formatCode>
                <c:ptCount val="13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</c:numCache>
            </c:numRef>
          </c:val>
          <c:smooth val="0"/>
        </c:ser>
        <c:ser>
          <c:idx val="1"/>
          <c:order val="1"/>
          <c:tx>
            <c:v>% in 2 days or less</c:v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'Business Services'!$A$4:$A$16</c:f>
              <c:numCache>
                <c:formatCode>mmm\-yy</c:formatCode>
                <c:ptCount val="13"/>
                <c:pt idx="0">
                  <c:v>40878</c:v>
                </c:pt>
                <c:pt idx="1">
                  <c:v>40909</c:v>
                </c:pt>
                <c:pt idx="2">
                  <c:v>40940</c:v>
                </c:pt>
                <c:pt idx="3">
                  <c:v>40969</c:v>
                </c:pt>
                <c:pt idx="4">
                  <c:v>41000</c:v>
                </c:pt>
                <c:pt idx="5">
                  <c:v>41030</c:v>
                </c:pt>
                <c:pt idx="6">
                  <c:v>41061</c:v>
                </c:pt>
                <c:pt idx="7">
                  <c:v>41091</c:v>
                </c:pt>
                <c:pt idx="8">
                  <c:v>41122</c:v>
                </c:pt>
                <c:pt idx="9">
                  <c:v>41153</c:v>
                </c:pt>
                <c:pt idx="10">
                  <c:v>41183</c:v>
                </c:pt>
                <c:pt idx="11">
                  <c:v>41214</c:v>
                </c:pt>
                <c:pt idx="12">
                  <c:v>41244</c:v>
                </c:pt>
              </c:numCache>
            </c:numRef>
          </c:cat>
          <c:val>
            <c:numRef>
              <c:f>'Business Services'!$B$4:$B$16</c:f>
              <c:numCache>
                <c:formatCode>0%</c:formatCode>
                <c:ptCount val="13"/>
                <c:pt idx="0">
                  <c:v>0.82999999999999985</c:v>
                </c:pt>
                <c:pt idx="1">
                  <c:v>0.75555555555555554</c:v>
                </c:pt>
                <c:pt idx="2">
                  <c:v>0.93846153846153846</c:v>
                </c:pt>
                <c:pt idx="3">
                  <c:v>0.88524590163934425</c:v>
                </c:pt>
                <c:pt idx="4">
                  <c:v>0.97222222222222221</c:v>
                </c:pt>
                <c:pt idx="5">
                  <c:v>0.66666666666666663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009536"/>
        <c:axId val="105011072"/>
      </c:lineChart>
      <c:dateAx>
        <c:axId val="105009536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crossAx val="105011072"/>
        <c:crosses val="autoZero"/>
        <c:auto val="1"/>
        <c:lblOffset val="100"/>
        <c:baseTimeUnit val="months"/>
      </c:dateAx>
      <c:valAx>
        <c:axId val="105011072"/>
        <c:scaling>
          <c:orientation val="minMax"/>
          <c:max val="1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crossAx val="1050095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Process Invoices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'[1]Business Services'!$B$31:$B$32</c:f>
              <c:strCache>
                <c:ptCount val="1"/>
                <c:pt idx="0">
                  <c:v>% in 2 days or less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'Business Services'!$A$33:$A$45</c:f>
              <c:numCache>
                <c:formatCode>mmm\-yy</c:formatCode>
                <c:ptCount val="13"/>
                <c:pt idx="0">
                  <c:v>40940</c:v>
                </c:pt>
                <c:pt idx="1">
                  <c:v>40969</c:v>
                </c:pt>
                <c:pt idx="2">
                  <c:v>41000</c:v>
                </c:pt>
                <c:pt idx="3">
                  <c:v>41030</c:v>
                </c:pt>
                <c:pt idx="4">
                  <c:v>41061</c:v>
                </c:pt>
                <c:pt idx="5">
                  <c:v>41091</c:v>
                </c:pt>
                <c:pt idx="6">
                  <c:v>41122</c:v>
                </c:pt>
                <c:pt idx="7">
                  <c:v>41153</c:v>
                </c:pt>
                <c:pt idx="8">
                  <c:v>41183</c:v>
                </c:pt>
                <c:pt idx="9">
                  <c:v>41214</c:v>
                </c:pt>
                <c:pt idx="10">
                  <c:v>41244</c:v>
                </c:pt>
                <c:pt idx="11">
                  <c:v>41275</c:v>
                </c:pt>
                <c:pt idx="12">
                  <c:v>41306</c:v>
                </c:pt>
              </c:numCache>
            </c:numRef>
          </c:cat>
          <c:val>
            <c:numRef>
              <c:f>'Business Services'!$B$33:$B$45</c:f>
              <c:numCache>
                <c:formatCode>0%</c:formatCode>
                <c:ptCount val="13"/>
                <c:pt idx="0">
                  <c:v>1</c:v>
                </c:pt>
                <c:pt idx="1">
                  <c:v>0.99527559055118109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'Business Services'!$C$31:$C$32</c:f>
              <c:strCache>
                <c:ptCount val="1"/>
                <c:pt idx="0">
                  <c:v>Process Invoices Goal</c:v>
                </c:pt>
              </c:strCache>
            </c:strRef>
          </c:tx>
          <c:cat>
            <c:numRef>
              <c:f>'Business Services'!$A$33:$A$45</c:f>
              <c:numCache>
                <c:formatCode>mmm\-yy</c:formatCode>
                <c:ptCount val="13"/>
                <c:pt idx="0">
                  <c:v>40940</c:v>
                </c:pt>
                <c:pt idx="1">
                  <c:v>40969</c:v>
                </c:pt>
                <c:pt idx="2">
                  <c:v>41000</c:v>
                </c:pt>
                <c:pt idx="3">
                  <c:v>41030</c:v>
                </c:pt>
                <c:pt idx="4">
                  <c:v>41061</c:v>
                </c:pt>
                <c:pt idx="5">
                  <c:v>41091</c:v>
                </c:pt>
                <c:pt idx="6">
                  <c:v>41122</c:v>
                </c:pt>
                <c:pt idx="7">
                  <c:v>41153</c:v>
                </c:pt>
                <c:pt idx="8">
                  <c:v>41183</c:v>
                </c:pt>
                <c:pt idx="9">
                  <c:v>41214</c:v>
                </c:pt>
                <c:pt idx="10">
                  <c:v>41244</c:v>
                </c:pt>
                <c:pt idx="11">
                  <c:v>41275</c:v>
                </c:pt>
                <c:pt idx="12">
                  <c:v>41306</c:v>
                </c:pt>
              </c:numCache>
            </c:numRef>
          </c:cat>
          <c:val>
            <c:numRef>
              <c:f>'Business Services'!$C$33:$C$45</c:f>
              <c:numCache>
                <c:formatCode>0%</c:formatCode>
                <c:ptCount val="13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044992"/>
        <c:axId val="105046784"/>
      </c:lineChart>
      <c:dateAx>
        <c:axId val="105044992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crossAx val="105046784"/>
        <c:crosses val="autoZero"/>
        <c:auto val="1"/>
        <c:lblOffset val="100"/>
        <c:baseTimeUnit val="months"/>
      </c:dateAx>
      <c:valAx>
        <c:axId val="105046784"/>
        <c:scaling>
          <c:orientation val="minMax"/>
          <c:max val="1"/>
          <c:min val="0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crossAx val="1050449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Monthly Budget</a:t>
            </a:r>
            <a:r>
              <a:rPr lang="en-US" baseline="0"/>
              <a:t> to Actual </a:t>
            </a:r>
            <a:endParaRPr lang="en-US"/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Utilities!$H$4:$H$5</c:f>
              <c:strCache>
                <c:ptCount val="1"/>
                <c:pt idx="0">
                  <c:v>Budget Current Month</c:v>
                </c:pt>
              </c:strCache>
            </c:strRef>
          </c:tx>
          <c:invertIfNegative val="0"/>
          <c:cat>
            <c:strRef>
              <c:f>Utilities!$G$6:$G$9</c:f>
              <c:strCache>
                <c:ptCount val="4"/>
                <c:pt idx="0">
                  <c:v>Oct-11</c:v>
                </c:pt>
                <c:pt idx="1">
                  <c:v>Nov-11</c:v>
                </c:pt>
                <c:pt idx="2">
                  <c:v>December</c:v>
                </c:pt>
                <c:pt idx="3">
                  <c:v>January</c:v>
                </c:pt>
              </c:strCache>
            </c:strRef>
          </c:cat>
          <c:val>
            <c:numRef>
              <c:f>Utilities!$H$6:$H$9</c:f>
              <c:numCache>
                <c:formatCode>"$"#,##0</c:formatCode>
                <c:ptCount val="4"/>
                <c:pt idx="0">
                  <c:v>1537364.0443089562</c:v>
                </c:pt>
                <c:pt idx="1">
                  <c:v>1569782.8077603851</c:v>
                </c:pt>
                <c:pt idx="2">
                  <c:v>1770706.0078149508</c:v>
                </c:pt>
                <c:pt idx="3">
                  <c:v>1795793.7363350191</c:v>
                </c:pt>
              </c:numCache>
            </c:numRef>
          </c:val>
        </c:ser>
        <c:ser>
          <c:idx val="2"/>
          <c:order val="1"/>
          <c:tx>
            <c:strRef>
              <c:f>Utilities!$J$4:$J$5</c:f>
              <c:strCache>
                <c:ptCount val="1"/>
                <c:pt idx="0">
                  <c:v>Actual Current Month</c:v>
                </c:pt>
              </c:strCache>
            </c:strRef>
          </c:tx>
          <c:invertIfNegative val="0"/>
          <c:cat>
            <c:strRef>
              <c:f>Utilities!$G$6:$G$9</c:f>
              <c:strCache>
                <c:ptCount val="4"/>
                <c:pt idx="0">
                  <c:v>Oct-11</c:v>
                </c:pt>
                <c:pt idx="1">
                  <c:v>Nov-11</c:v>
                </c:pt>
                <c:pt idx="2">
                  <c:v>December</c:v>
                </c:pt>
                <c:pt idx="3">
                  <c:v>January</c:v>
                </c:pt>
              </c:strCache>
            </c:strRef>
          </c:cat>
          <c:val>
            <c:numRef>
              <c:f>Utilities!$J$6:$J$9</c:f>
              <c:numCache>
                <c:formatCode>"$"#,##0</c:formatCode>
                <c:ptCount val="4"/>
                <c:pt idx="0">
                  <c:v>1340604</c:v>
                </c:pt>
                <c:pt idx="1">
                  <c:v>1416069</c:v>
                </c:pt>
                <c:pt idx="2">
                  <c:v>1569458</c:v>
                </c:pt>
                <c:pt idx="3">
                  <c:v>1603054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4208640"/>
        <c:axId val="104214528"/>
        <c:axId val="0"/>
      </c:bar3DChart>
      <c:catAx>
        <c:axId val="10420864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04214528"/>
        <c:crosses val="autoZero"/>
        <c:auto val="1"/>
        <c:lblAlgn val="ctr"/>
        <c:lblOffset val="100"/>
        <c:noMultiLvlLbl val="1"/>
      </c:catAx>
      <c:valAx>
        <c:axId val="104214528"/>
        <c:scaling>
          <c:orientation val="minMax"/>
        </c:scaling>
        <c:delete val="0"/>
        <c:axPos val="l"/>
        <c:majorGridlines/>
        <c:numFmt formatCode="&quot;$&quot;#,##0" sourceLinked="1"/>
        <c:majorTickMark val="out"/>
        <c:minorTickMark val="none"/>
        <c:tickLblPos val="nextTo"/>
        <c:crossAx val="1042086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Year-to-Date</a:t>
            </a:r>
            <a:r>
              <a:rPr lang="en-US" baseline="0"/>
              <a:t> Actual to Budget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Utilities!$I$4:$I$5</c:f>
              <c:strCache>
                <c:ptCount val="1"/>
                <c:pt idx="0">
                  <c:v>Budget YTD</c:v>
                </c:pt>
              </c:strCache>
            </c:strRef>
          </c:tx>
          <c:cat>
            <c:strRef>
              <c:f>Utilities!$G$6:$G$9</c:f>
              <c:strCache>
                <c:ptCount val="4"/>
                <c:pt idx="0">
                  <c:v>Oct-11</c:v>
                </c:pt>
                <c:pt idx="1">
                  <c:v>Nov-11</c:v>
                </c:pt>
                <c:pt idx="2">
                  <c:v>December</c:v>
                </c:pt>
                <c:pt idx="3">
                  <c:v>January</c:v>
                </c:pt>
              </c:strCache>
            </c:strRef>
          </c:cat>
          <c:val>
            <c:numRef>
              <c:f>Utilities!$I$6:$I$9</c:f>
              <c:numCache>
                <c:formatCode>"$"#,##0</c:formatCode>
                <c:ptCount val="4"/>
                <c:pt idx="0">
                  <c:v>1537364.0443089562</c:v>
                </c:pt>
                <c:pt idx="1">
                  <c:v>3107146.8520693416</c:v>
                </c:pt>
                <c:pt idx="2">
                  <c:v>4877852.8598842919</c:v>
                </c:pt>
                <c:pt idx="3">
                  <c:v>6673646.5962193105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Utilities!$K$4:$K$5</c:f>
              <c:strCache>
                <c:ptCount val="1"/>
                <c:pt idx="0">
                  <c:v>Actual YTD</c:v>
                </c:pt>
              </c:strCache>
            </c:strRef>
          </c:tx>
          <c:cat>
            <c:strRef>
              <c:f>Utilities!$G$6:$G$9</c:f>
              <c:strCache>
                <c:ptCount val="4"/>
                <c:pt idx="0">
                  <c:v>Oct-11</c:v>
                </c:pt>
                <c:pt idx="1">
                  <c:v>Nov-11</c:v>
                </c:pt>
                <c:pt idx="2">
                  <c:v>December</c:v>
                </c:pt>
                <c:pt idx="3">
                  <c:v>January</c:v>
                </c:pt>
              </c:strCache>
            </c:strRef>
          </c:cat>
          <c:val>
            <c:numRef>
              <c:f>Utilities!$K$6:$K$9</c:f>
              <c:numCache>
                <c:formatCode>"$"#,##0</c:formatCode>
                <c:ptCount val="4"/>
                <c:pt idx="0">
                  <c:v>1340604</c:v>
                </c:pt>
                <c:pt idx="1">
                  <c:v>2756673</c:v>
                </c:pt>
                <c:pt idx="2">
                  <c:v>4326131</c:v>
                </c:pt>
                <c:pt idx="3">
                  <c:v>5929185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231680"/>
        <c:axId val="104233216"/>
      </c:lineChart>
      <c:catAx>
        <c:axId val="10423168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04233216"/>
        <c:crosses val="autoZero"/>
        <c:auto val="1"/>
        <c:lblAlgn val="ctr"/>
        <c:lblOffset val="100"/>
        <c:noMultiLvlLbl val="1"/>
      </c:catAx>
      <c:valAx>
        <c:axId val="104233216"/>
        <c:scaling>
          <c:orientation val="minMax"/>
        </c:scaling>
        <c:delete val="0"/>
        <c:axPos val="l"/>
        <c:majorGridlines/>
        <c:numFmt formatCode="&quot;$&quot;#,##0" sourceLinked="1"/>
        <c:majorTickMark val="out"/>
        <c:minorTickMark val="none"/>
        <c:tickLblPos val="nextTo"/>
        <c:crossAx val="1042316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 Order Backlog </a:t>
            </a:r>
          </a:p>
          <a:p>
            <a:pPr>
              <a:defRPr/>
            </a:pPr>
            <a:r>
              <a:rPr lang="en-US"/>
              <a:t>Engineering Maintenance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Engineering!$B$2</c:f>
              <c:strCache>
                <c:ptCount val="1"/>
                <c:pt idx="0">
                  <c:v>Goal</c:v>
                </c:pt>
              </c:strCache>
            </c:strRef>
          </c:tx>
          <c:cat>
            <c:numRef>
              <c:f>Engineering!$A$3:$A$14</c:f>
              <c:numCache>
                <c:formatCode>mmm\-yy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</c:numCache>
            </c:numRef>
          </c:cat>
          <c:val>
            <c:numRef>
              <c:f>Engineering!$B$3:$B$14</c:f>
              <c:numCache>
                <c:formatCode>0</c:formatCode>
                <c:ptCount val="12"/>
                <c:pt idx="0">
                  <c:v>300</c:v>
                </c:pt>
                <c:pt idx="1">
                  <c:v>300</c:v>
                </c:pt>
                <c:pt idx="2">
                  <c:v>300</c:v>
                </c:pt>
                <c:pt idx="3">
                  <c:v>300</c:v>
                </c:pt>
                <c:pt idx="4">
                  <c:v>300</c:v>
                </c:pt>
                <c:pt idx="5">
                  <c:v>300</c:v>
                </c:pt>
                <c:pt idx="6">
                  <c:v>300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Engineering!$C$2</c:f>
              <c:strCache>
                <c:ptCount val="1"/>
                <c:pt idx="0">
                  <c:v>Total #</c:v>
                </c:pt>
              </c:strCache>
            </c:strRef>
          </c:tx>
          <c:dPt>
            <c:idx val="0"/>
            <c:bubble3D val="0"/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Engineering!$A$3:$A$14</c:f>
              <c:numCache>
                <c:formatCode>mmm\-yy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</c:numCache>
            </c:numRef>
          </c:cat>
          <c:val>
            <c:numRef>
              <c:f>Engineering!$C$3:$C$14</c:f>
              <c:numCache>
                <c:formatCode>#,##0_);[Red]\(#,##0\)</c:formatCode>
                <c:ptCount val="12"/>
                <c:pt idx="0">
                  <c:v>774</c:v>
                </c:pt>
                <c:pt idx="1">
                  <c:v>395</c:v>
                </c:pt>
                <c:pt idx="2">
                  <c:v>262</c:v>
                </c:pt>
                <c:pt idx="3">
                  <c:v>341</c:v>
                </c:pt>
                <c:pt idx="4">
                  <c:v>509</c:v>
                </c:pt>
                <c:pt idx="5">
                  <c:v>569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Engineering!$D$2</c:f>
              <c:strCache>
                <c:ptCount val="1"/>
                <c:pt idx="0">
                  <c:v>  &gt; 30 Days Old</c:v>
                </c:pt>
              </c:strCache>
            </c:strRef>
          </c:tx>
          <c:dLbls>
            <c:dLbl>
              <c:idx val="0"/>
              <c:layout>
                <c:manualLayout>
                  <c:x val="-5.0541516245487361E-2"/>
                  <c:y val="3.1432031693005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Engineering!$A$3:$A$14</c:f>
              <c:numCache>
                <c:formatCode>mmm\-yy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</c:numCache>
            </c:numRef>
          </c:cat>
          <c:val>
            <c:numRef>
              <c:f>Engineering!$D$3:$D$14</c:f>
              <c:numCache>
                <c:formatCode>General</c:formatCode>
                <c:ptCount val="12"/>
                <c:pt idx="0">
                  <c:v>415</c:v>
                </c:pt>
                <c:pt idx="1">
                  <c:v>81</c:v>
                </c:pt>
                <c:pt idx="2">
                  <c:v>108</c:v>
                </c:pt>
                <c:pt idx="3">
                  <c:v>164</c:v>
                </c:pt>
                <c:pt idx="4">
                  <c:v>386</c:v>
                </c:pt>
                <c:pt idx="5">
                  <c:v>315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737408"/>
        <c:axId val="100738944"/>
      </c:lineChart>
      <c:dateAx>
        <c:axId val="10073740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00738944"/>
        <c:crosses val="autoZero"/>
        <c:auto val="1"/>
        <c:lblOffset val="100"/>
        <c:baseTimeUnit val="months"/>
      </c:dateAx>
      <c:valAx>
        <c:axId val="100738944"/>
        <c:scaling>
          <c:orientation val="minMax"/>
        </c:scaling>
        <c:delete val="0"/>
        <c:axPos val="l"/>
        <c:majorGridlines/>
        <c:numFmt formatCode="#,##0_);[Red]\(#,##0\)" sourceLinked="0"/>
        <c:majorTickMark val="out"/>
        <c:minorTickMark val="none"/>
        <c:tickLblPos val="nextTo"/>
        <c:crossAx val="1007374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 Orders Completed on Time</a:t>
            </a:r>
          </a:p>
          <a:p>
            <a:pPr>
              <a:defRPr/>
            </a:pPr>
            <a:r>
              <a:rPr lang="en-US"/>
              <a:t>ENGINEERING MAINTENANCE</a:t>
            </a:r>
          </a:p>
        </c:rich>
      </c:tx>
      <c:layout>
        <c:manualLayout>
          <c:xMode val="edge"/>
          <c:yMode val="edge"/>
          <c:x val="0.13047532209175502"/>
          <c:y val="4.9092529109228303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Engineering!$B$27</c:f>
              <c:strCache>
                <c:ptCount val="1"/>
                <c:pt idx="0">
                  <c:v>Goal</c:v>
                </c:pt>
              </c:strCache>
            </c:strRef>
          </c:tx>
          <c:cat>
            <c:numRef>
              <c:f>Engineering!$A$28:$A$37</c:f>
              <c:numCache>
                <c:formatCode>mmm\-yy</c:formatCode>
                <c:ptCount val="10"/>
                <c:pt idx="0">
                  <c:v>40817</c:v>
                </c:pt>
                <c:pt idx="1">
                  <c:v>40848</c:v>
                </c:pt>
                <c:pt idx="2">
                  <c:v>40878</c:v>
                </c:pt>
                <c:pt idx="3">
                  <c:v>40909</c:v>
                </c:pt>
                <c:pt idx="4">
                  <c:v>40940</c:v>
                </c:pt>
                <c:pt idx="5">
                  <c:v>40969</c:v>
                </c:pt>
                <c:pt idx="6">
                  <c:v>41000</c:v>
                </c:pt>
                <c:pt idx="7">
                  <c:v>41030</c:v>
                </c:pt>
                <c:pt idx="8">
                  <c:v>41061</c:v>
                </c:pt>
                <c:pt idx="9">
                  <c:v>41091</c:v>
                </c:pt>
              </c:numCache>
            </c:numRef>
          </c:cat>
          <c:val>
            <c:numRef>
              <c:f>Engineering!$B$28:$B$37</c:f>
              <c:numCache>
                <c:formatCode>0%</c:formatCode>
                <c:ptCount val="10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Engineering!$E$27</c:f>
              <c:strCache>
                <c:ptCount val="1"/>
                <c:pt idx="0">
                  <c:v>Actual</c:v>
                </c:pt>
              </c:strCache>
            </c:strRef>
          </c:tx>
          <c:dLbls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Engineering!$A$28:$A$37</c:f>
              <c:numCache>
                <c:formatCode>mmm\-yy</c:formatCode>
                <c:ptCount val="10"/>
                <c:pt idx="0">
                  <c:v>40817</c:v>
                </c:pt>
                <c:pt idx="1">
                  <c:v>40848</c:v>
                </c:pt>
                <c:pt idx="2">
                  <c:v>40878</c:v>
                </c:pt>
                <c:pt idx="3">
                  <c:v>40909</c:v>
                </c:pt>
                <c:pt idx="4">
                  <c:v>40940</c:v>
                </c:pt>
                <c:pt idx="5">
                  <c:v>40969</c:v>
                </c:pt>
                <c:pt idx="6">
                  <c:v>41000</c:v>
                </c:pt>
                <c:pt idx="7">
                  <c:v>41030</c:v>
                </c:pt>
                <c:pt idx="8">
                  <c:v>41061</c:v>
                </c:pt>
                <c:pt idx="9">
                  <c:v>41091</c:v>
                </c:pt>
              </c:numCache>
            </c:numRef>
          </c:cat>
          <c:val>
            <c:numRef>
              <c:f>Engineering!$E$28:$E$37</c:f>
              <c:numCache>
                <c:formatCode>0%</c:formatCode>
                <c:ptCount val="10"/>
                <c:pt idx="0">
                  <c:v>0.82</c:v>
                </c:pt>
                <c:pt idx="1">
                  <c:v>0.92</c:v>
                </c:pt>
                <c:pt idx="2">
                  <c:v>0.87</c:v>
                </c:pt>
                <c:pt idx="3">
                  <c:v>0.75</c:v>
                </c:pt>
                <c:pt idx="4">
                  <c:v>0.94</c:v>
                </c:pt>
                <c:pt idx="5">
                  <c:v>0.97</c:v>
                </c:pt>
                <c:pt idx="6">
                  <c:v>0.81799999999999995</c:v>
                </c:pt>
                <c:pt idx="7">
                  <c:v>0.94100294985250732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764672"/>
        <c:axId val="100786944"/>
      </c:lineChart>
      <c:dateAx>
        <c:axId val="10076467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00786944"/>
        <c:crosses val="autoZero"/>
        <c:auto val="1"/>
        <c:lblOffset val="100"/>
        <c:baseTimeUnit val="months"/>
      </c:dateAx>
      <c:valAx>
        <c:axId val="100786944"/>
        <c:scaling>
          <c:orientation val="minMax"/>
          <c:min val="0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007646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i="0"/>
            </a:pPr>
            <a:r>
              <a:rPr lang="en-US" sz="2400" i="0"/>
              <a:t>Engineering Backlog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416712107662445E-2"/>
          <c:y val="9.3586385696786928E-2"/>
          <c:w val="0.77244367134163627"/>
          <c:h val="0.770858018350640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Engineering!$B$60</c:f>
              <c:strCache>
                <c:ptCount val="1"/>
                <c:pt idx="0">
                  <c:v>Total #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100" b="0" i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Engineering!$A$61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Engineering!$B$61</c:f>
              <c:numCache>
                <c:formatCode>General</c:formatCode>
                <c:ptCount val="1"/>
                <c:pt idx="0">
                  <c:v>568</c:v>
                </c:pt>
              </c:numCache>
            </c:numRef>
          </c:val>
        </c:ser>
        <c:ser>
          <c:idx val="1"/>
          <c:order val="1"/>
          <c:tx>
            <c:strRef>
              <c:f>Engineering!$C$60</c:f>
              <c:strCache>
                <c:ptCount val="1"/>
                <c:pt idx="0">
                  <c:v>&lt; 30 Days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310249307479224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8005540166204988E-2"/>
                  <c:y val="4.322767061059595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310249307479224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 b="0" i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Engineering!$A$61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Engineering!$C$61</c:f>
              <c:numCache>
                <c:formatCode>General</c:formatCode>
                <c:ptCount val="1"/>
                <c:pt idx="0">
                  <c:v>253</c:v>
                </c:pt>
              </c:numCache>
            </c:numRef>
          </c:val>
        </c:ser>
        <c:ser>
          <c:idx val="2"/>
          <c:order val="2"/>
          <c:tx>
            <c:strRef>
              <c:f>Engineering!$D$60</c:f>
              <c:strCache>
                <c:ptCount val="1"/>
                <c:pt idx="0">
                  <c:v>31-60 Days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925207756232686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 b="0" i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Engineering!$A$61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Engineering!$D$61</c:f>
              <c:numCache>
                <c:formatCode>General</c:formatCode>
                <c:ptCount val="1"/>
                <c:pt idx="0">
                  <c:v>199</c:v>
                </c:pt>
              </c:numCache>
            </c:numRef>
          </c:val>
        </c:ser>
        <c:ser>
          <c:idx val="3"/>
          <c:order val="3"/>
          <c:tx>
            <c:strRef>
              <c:f>Engineering!$E$60</c:f>
              <c:strCache>
                <c:ptCount val="1"/>
                <c:pt idx="0">
                  <c:v>61-90 Days 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Engineering!$A$61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Engineering!$E$61</c:f>
              <c:numCache>
                <c:formatCode>General</c:formatCode>
                <c:ptCount val="1"/>
                <c:pt idx="0">
                  <c:v>30</c:v>
                </c:pt>
              </c:numCache>
            </c:numRef>
          </c:val>
        </c:ser>
        <c:ser>
          <c:idx val="4"/>
          <c:order val="4"/>
          <c:tx>
            <c:strRef>
              <c:f>Engineering!$F$60</c:f>
              <c:strCache>
                <c:ptCount val="1"/>
                <c:pt idx="0">
                  <c:v>91-180 Days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Engineering!$A$61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Engineering!$F$61</c:f>
              <c:numCache>
                <c:formatCode>General</c:formatCode>
                <c:ptCount val="1"/>
                <c:pt idx="0">
                  <c:v>42</c:v>
                </c:pt>
              </c:numCache>
            </c:numRef>
          </c:val>
        </c:ser>
        <c:ser>
          <c:idx val="5"/>
          <c:order val="5"/>
          <c:tx>
            <c:strRef>
              <c:f>Engineering!$G$60</c:f>
              <c:strCache>
                <c:ptCount val="1"/>
                <c:pt idx="0">
                  <c:v>181-365 Days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Engineering!$A$61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Engineering!$G$61</c:f>
              <c:numCache>
                <c:formatCode>General</c:formatCode>
                <c:ptCount val="1"/>
                <c:pt idx="0">
                  <c:v>42</c:v>
                </c:pt>
              </c:numCache>
            </c:numRef>
          </c:val>
        </c:ser>
        <c:ser>
          <c:idx val="6"/>
          <c:order val="6"/>
          <c:tx>
            <c:strRef>
              <c:f>Engineering!$H$60</c:f>
              <c:strCache>
                <c:ptCount val="1"/>
                <c:pt idx="0">
                  <c:v>&gt;366 Days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Engineering!$A$61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Engineering!$H$61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866304"/>
        <c:axId val="100876288"/>
      </c:barChart>
      <c:catAx>
        <c:axId val="100866304"/>
        <c:scaling>
          <c:orientation val="minMax"/>
        </c:scaling>
        <c:delete val="0"/>
        <c:axPos val="b"/>
        <c:numFmt formatCode="@" sourceLinked="1"/>
        <c:majorTickMark val="none"/>
        <c:minorTickMark val="none"/>
        <c:tickLblPos val="nextTo"/>
        <c:txPr>
          <a:bodyPr/>
          <a:lstStyle/>
          <a:p>
            <a:pPr>
              <a:defRPr sz="2000" b="1" i="0"/>
            </a:pPr>
            <a:endParaRPr lang="en-US"/>
          </a:p>
        </c:txPr>
        <c:crossAx val="100876288"/>
        <c:crosses val="autoZero"/>
        <c:auto val="0"/>
        <c:lblAlgn val="ctr"/>
        <c:lblOffset val="100"/>
        <c:noMultiLvlLbl val="0"/>
      </c:catAx>
      <c:valAx>
        <c:axId val="1008762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 i="1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r>
                  <a:rPr lang="en-US" sz="1400" i="1">
                    <a:solidFill>
                      <a:schemeClr val="accent6">
                        <a:lumMod val="75000"/>
                      </a:schemeClr>
                    </a:solidFill>
                  </a:rPr>
                  <a:t>Age in 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08663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 Order Backlog - Engineering Preventive Maintenance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PM!$C$3</c:f>
              <c:strCache>
                <c:ptCount val="1"/>
                <c:pt idx="0">
                  <c:v>Total #</c:v>
                </c:pt>
              </c:strCache>
            </c:strRef>
          </c:tx>
          <c:dLbls>
            <c:dLbl>
              <c:idx val="0"/>
              <c:layout>
                <c:manualLayout>
                  <c:x val="-4.71976401179941E-3"/>
                  <c:y val="-9.66183574879227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PM!$A$4:$A$15</c:f>
              <c:numCache>
                <c:formatCode>mmm\-yy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</c:numCache>
            </c:numRef>
          </c:cat>
          <c:val>
            <c:numRef>
              <c:f>PM!$C$4:$C$15</c:f>
              <c:numCache>
                <c:formatCode>#,##0_);[Red]\(#,##0\)</c:formatCode>
                <c:ptCount val="12"/>
                <c:pt idx="0">
                  <c:v>223</c:v>
                </c:pt>
                <c:pt idx="1">
                  <c:v>104</c:v>
                </c:pt>
                <c:pt idx="2">
                  <c:v>1152</c:v>
                </c:pt>
                <c:pt idx="3">
                  <c:v>1397</c:v>
                </c:pt>
                <c:pt idx="4">
                  <c:v>448</c:v>
                </c:pt>
                <c:pt idx="5">
                  <c:v>285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PM!$E$3</c:f>
              <c:strCache>
                <c:ptCount val="1"/>
                <c:pt idx="0">
                  <c:v>  &gt; 30 Days Old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PM!$A$4:$A$15</c:f>
              <c:numCache>
                <c:formatCode>mmm\-yy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</c:numCache>
            </c:numRef>
          </c:cat>
          <c:val>
            <c:numRef>
              <c:f>PM!$E$4:$E$15</c:f>
              <c:numCache>
                <c:formatCode>#,##0_);[Red]\(#,##0\)</c:formatCode>
                <c:ptCount val="12"/>
                <c:pt idx="0" formatCode="General">
                  <c:v>86</c:v>
                </c:pt>
                <c:pt idx="1">
                  <c:v>40</c:v>
                </c:pt>
                <c:pt idx="2">
                  <c:v>814</c:v>
                </c:pt>
                <c:pt idx="3">
                  <c:v>836</c:v>
                </c:pt>
                <c:pt idx="4">
                  <c:v>381</c:v>
                </c:pt>
                <c:pt idx="5">
                  <c:v>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923648"/>
        <c:axId val="101072896"/>
      </c:lineChart>
      <c:dateAx>
        <c:axId val="10092364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01072896"/>
        <c:crosses val="autoZero"/>
        <c:auto val="1"/>
        <c:lblOffset val="100"/>
        <c:baseTimeUnit val="months"/>
      </c:dateAx>
      <c:valAx>
        <c:axId val="101072896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1009236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 Orders Completed</a:t>
            </a:r>
            <a:r>
              <a:rPr lang="en-US" baseline="0"/>
              <a:t> on Time</a:t>
            </a:r>
          </a:p>
          <a:p>
            <a:pPr>
              <a:defRPr/>
            </a:pPr>
            <a:r>
              <a:rPr lang="en-US" baseline="0"/>
              <a:t>PREVENTIVE MAINTENANCE</a:t>
            </a: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2189267888055265E-2"/>
          <c:y val="0.20111445706265152"/>
          <c:w val="0.89410383958324746"/>
          <c:h val="0.57354906214112544"/>
        </c:manualLayout>
      </c:layout>
      <c:lineChart>
        <c:grouping val="standard"/>
        <c:varyColors val="0"/>
        <c:ser>
          <c:idx val="0"/>
          <c:order val="0"/>
          <c:tx>
            <c:strRef>
              <c:f>PM!$B$26</c:f>
              <c:strCache>
                <c:ptCount val="1"/>
                <c:pt idx="0">
                  <c:v>Goal</c:v>
                </c:pt>
              </c:strCache>
            </c:strRef>
          </c:tx>
          <c:cat>
            <c:numRef>
              <c:f>PM!$A$27:$A$41</c:f>
              <c:numCache>
                <c:formatCode>mmm\-yy</c:formatCode>
                <c:ptCount val="15"/>
                <c:pt idx="0">
                  <c:v>40817</c:v>
                </c:pt>
                <c:pt idx="1">
                  <c:v>40848</c:v>
                </c:pt>
                <c:pt idx="2">
                  <c:v>40878</c:v>
                </c:pt>
                <c:pt idx="3">
                  <c:v>40909</c:v>
                </c:pt>
                <c:pt idx="4">
                  <c:v>40940</c:v>
                </c:pt>
                <c:pt idx="5">
                  <c:v>40969</c:v>
                </c:pt>
                <c:pt idx="6">
                  <c:v>41000</c:v>
                </c:pt>
                <c:pt idx="7">
                  <c:v>41030</c:v>
                </c:pt>
                <c:pt idx="8">
                  <c:v>41061</c:v>
                </c:pt>
                <c:pt idx="9">
                  <c:v>41091</c:v>
                </c:pt>
                <c:pt idx="10">
                  <c:v>41122</c:v>
                </c:pt>
                <c:pt idx="11">
                  <c:v>41153</c:v>
                </c:pt>
                <c:pt idx="12">
                  <c:v>41183</c:v>
                </c:pt>
                <c:pt idx="13">
                  <c:v>41214</c:v>
                </c:pt>
                <c:pt idx="14">
                  <c:v>41244</c:v>
                </c:pt>
              </c:numCache>
            </c:numRef>
          </c:cat>
          <c:val>
            <c:numRef>
              <c:f>PM!$B$27:$B$41</c:f>
              <c:numCache>
                <c:formatCode>0%</c:formatCode>
                <c:ptCount val="15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PM!$E$26</c:f>
              <c:strCache>
                <c:ptCount val="1"/>
                <c:pt idx="0">
                  <c:v>Actual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PM!$E$27:$E$34</c:f>
              <c:numCache>
                <c:formatCode>0%</c:formatCode>
                <c:ptCount val="8"/>
                <c:pt idx="0">
                  <c:v>0.23</c:v>
                </c:pt>
                <c:pt idx="1">
                  <c:v>0.45</c:v>
                </c:pt>
                <c:pt idx="2">
                  <c:v>0.05</c:v>
                </c:pt>
                <c:pt idx="3">
                  <c:v>0.42</c:v>
                </c:pt>
                <c:pt idx="4">
                  <c:v>0.89</c:v>
                </c:pt>
                <c:pt idx="5">
                  <c:v>0.59</c:v>
                </c:pt>
                <c:pt idx="6">
                  <c:v>0.90800000000000003</c:v>
                </c:pt>
                <c:pt idx="7">
                  <c:v>0.61445783132530118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090432"/>
        <c:axId val="101091968"/>
      </c:lineChart>
      <c:dateAx>
        <c:axId val="10109043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01091968"/>
        <c:crosses val="autoZero"/>
        <c:auto val="1"/>
        <c:lblOffset val="100"/>
        <c:baseTimeUnit val="months"/>
      </c:dateAx>
      <c:valAx>
        <c:axId val="101091968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010904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2000" i="0"/>
              <a:t>Engineering PM</a:t>
            </a:r>
            <a:r>
              <a:rPr lang="en-US" sz="2000" i="0" baseline="0"/>
              <a:t> Backlog</a:t>
            </a:r>
            <a:endParaRPr lang="en-US" sz="2000" i="0"/>
          </a:p>
        </c:rich>
      </c:tx>
      <c:layout>
        <c:manualLayout>
          <c:xMode val="edge"/>
          <c:yMode val="edge"/>
          <c:x val="0.2389715044852789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36018962509413"/>
          <c:y val="9.3586434270779312E-2"/>
          <c:w val="0.77244367134163627"/>
          <c:h val="0.770858018350640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PM!$B$51</c:f>
              <c:strCache>
                <c:ptCount val="1"/>
                <c:pt idx="0">
                  <c:v>Total #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100" b="0" i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PM!$A$52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PM!$B$52</c:f>
              <c:numCache>
                <c:formatCode>General</c:formatCode>
                <c:ptCount val="1"/>
                <c:pt idx="0">
                  <c:v>285</c:v>
                </c:pt>
              </c:numCache>
            </c:numRef>
          </c:val>
        </c:ser>
        <c:ser>
          <c:idx val="1"/>
          <c:order val="1"/>
          <c:tx>
            <c:strRef>
              <c:f>PM!$C$51</c:f>
              <c:strCache>
                <c:ptCount val="1"/>
                <c:pt idx="0">
                  <c:v>&lt; 30 Days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8.310249307479224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8005540166204988E-2"/>
                  <c:y val="4.322767061059595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310249307479224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 b="0" i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PM!$A$52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PM!$C$52</c:f>
              <c:numCache>
                <c:formatCode>General</c:formatCode>
                <c:ptCount val="1"/>
                <c:pt idx="0">
                  <c:v>224</c:v>
                </c:pt>
              </c:numCache>
            </c:numRef>
          </c:val>
        </c:ser>
        <c:ser>
          <c:idx val="2"/>
          <c:order val="2"/>
          <c:tx>
            <c:strRef>
              <c:f>PM!$D$51</c:f>
              <c:strCache>
                <c:ptCount val="1"/>
                <c:pt idx="0">
                  <c:v>30-60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925207756232686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 b="0" i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PM!$A$52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PM!$D$52</c:f>
              <c:numCache>
                <c:formatCode>General</c:formatCode>
                <c:ptCount val="1"/>
                <c:pt idx="0">
                  <c:v>37</c:v>
                </c:pt>
              </c:numCache>
            </c:numRef>
          </c:val>
        </c:ser>
        <c:ser>
          <c:idx val="3"/>
          <c:order val="3"/>
          <c:tx>
            <c:strRef>
              <c:f>PM!$E$51</c:f>
              <c:strCache>
                <c:ptCount val="1"/>
                <c:pt idx="0">
                  <c:v>60 - 90 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100" b="0" i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PM!$A$52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PM!$E$52</c:f>
              <c:numCache>
                <c:formatCode>General</c:formatCode>
                <c:ptCount val="1"/>
                <c:pt idx="0">
                  <c:v>14</c:v>
                </c:pt>
              </c:numCache>
            </c:numRef>
          </c:val>
        </c:ser>
        <c:ser>
          <c:idx val="4"/>
          <c:order val="4"/>
          <c:tx>
            <c:strRef>
              <c:f>PM!$F$51</c:f>
              <c:strCache>
                <c:ptCount val="1"/>
                <c:pt idx="0">
                  <c:v>90-180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100" b="0" i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PM!$A$52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PM!$F$52</c:f>
              <c:numCache>
                <c:formatCode>General</c:formatCode>
                <c:ptCount val="1"/>
                <c:pt idx="0">
                  <c:v>10</c:v>
                </c:pt>
              </c:numCache>
            </c:numRef>
          </c:val>
        </c:ser>
        <c:ser>
          <c:idx val="5"/>
          <c:order val="5"/>
          <c:tx>
            <c:strRef>
              <c:f>PM!$G$51</c:f>
              <c:strCache>
                <c:ptCount val="1"/>
                <c:pt idx="0">
                  <c:v>180-365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100" b="1" i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PM!$A$52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PM!$G$52</c:f>
              <c:numCache>
                <c:formatCode>General</c:formatCode>
                <c:ptCount val="1"/>
              </c:numCache>
            </c:numRef>
          </c:val>
        </c:ser>
        <c:ser>
          <c:idx val="6"/>
          <c:order val="6"/>
          <c:tx>
            <c:strRef>
              <c:f>PM!$H$51</c:f>
              <c:strCache>
                <c:ptCount val="1"/>
                <c:pt idx="0">
                  <c:v>&gt;365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100" b="1" i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PM!$A$52</c:f>
              <c:strCache>
                <c:ptCount val="1"/>
                <c:pt idx="0">
                  <c:v>June 2012</c:v>
                </c:pt>
              </c:strCache>
            </c:strRef>
          </c:cat>
          <c:val>
            <c:numRef>
              <c:f>PM!$H$52</c:f>
              <c:numCache>
                <c:formatCode>General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860480"/>
        <c:axId val="103550976"/>
      </c:barChart>
      <c:catAx>
        <c:axId val="103860480"/>
        <c:scaling>
          <c:orientation val="minMax"/>
        </c:scaling>
        <c:delete val="0"/>
        <c:axPos val="b"/>
        <c:numFmt formatCode="@" sourceLinked="1"/>
        <c:majorTickMark val="none"/>
        <c:minorTickMark val="none"/>
        <c:tickLblPos val="nextTo"/>
        <c:txPr>
          <a:bodyPr/>
          <a:lstStyle/>
          <a:p>
            <a:pPr>
              <a:defRPr sz="1800" b="0" i="0"/>
            </a:pPr>
            <a:endParaRPr lang="en-US"/>
          </a:p>
        </c:txPr>
        <c:crossAx val="103550976"/>
        <c:crosses val="autoZero"/>
        <c:auto val="0"/>
        <c:lblAlgn val="ctr"/>
        <c:lblOffset val="100"/>
        <c:noMultiLvlLbl val="0"/>
      </c:catAx>
      <c:valAx>
        <c:axId val="10355097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 i="1"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r>
                  <a:rPr lang="en-US" sz="1400" i="1">
                    <a:solidFill>
                      <a:schemeClr val="accent6">
                        <a:lumMod val="75000"/>
                      </a:schemeClr>
                    </a:solidFill>
                  </a:rPr>
                  <a:t>Age in 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38604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 Order Backlog </a:t>
            </a:r>
          </a:p>
          <a:p>
            <a:pPr>
              <a:defRPr/>
            </a:pPr>
            <a:r>
              <a:rPr lang="en-US"/>
              <a:t> Custodial</a:t>
            </a:r>
            <a:r>
              <a:rPr lang="en-US" baseline="0"/>
              <a:t> </a:t>
            </a:r>
            <a:r>
              <a:rPr lang="en-US"/>
              <a:t>Maintenance</a:t>
            </a:r>
          </a:p>
        </c:rich>
      </c:tx>
      <c:layout>
        <c:manualLayout>
          <c:xMode val="edge"/>
          <c:yMode val="edge"/>
          <c:x val="0.30449272139159222"/>
          <c:y val="1.3870792964250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9241632157439013E-2"/>
          <c:y val="0.21251749931329708"/>
          <c:w val="0.89453980032974967"/>
          <c:h val="0.55651651205346064"/>
        </c:manualLayout>
      </c:layout>
      <c:lineChart>
        <c:grouping val="standard"/>
        <c:varyColors val="0"/>
        <c:ser>
          <c:idx val="0"/>
          <c:order val="0"/>
          <c:tx>
            <c:strRef>
              <c:f>Custodial!$C$2</c:f>
              <c:strCache>
                <c:ptCount val="1"/>
                <c:pt idx="0">
                  <c:v>Total #</c:v>
                </c:pt>
              </c:strCache>
            </c:strRef>
          </c:tx>
          <c:cat>
            <c:numRef>
              <c:f>Custodial!$A$3:$A$14</c:f>
              <c:numCache>
                <c:formatCode>mmm\-yy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</c:numCache>
            </c:numRef>
          </c:cat>
          <c:val>
            <c:numRef>
              <c:f>Custodial!$C$3:$C$14</c:f>
              <c:numCache>
                <c:formatCode>#,##0_);[Red]\(#,##0\)</c:formatCode>
                <c:ptCount val="12"/>
                <c:pt idx="0">
                  <c:v>247</c:v>
                </c:pt>
                <c:pt idx="1">
                  <c:v>130</c:v>
                </c:pt>
                <c:pt idx="2">
                  <c:v>78</c:v>
                </c:pt>
                <c:pt idx="3" formatCode="General">
                  <c:v>116</c:v>
                </c:pt>
                <c:pt idx="4" formatCode="General">
                  <c:v>77</c:v>
                </c:pt>
                <c:pt idx="5" formatCode="General">
                  <c:v>73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Custodial!$E$2</c:f>
              <c:strCache>
                <c:ptCount val="1"/>
                <c:pt idx="0">
                  <c:v>  &gt; 30 Days Old</c:v>
                </c:pt>
              </c:strCache>
            </c:strRef>
          </c:tx>
          <c:cat>
            <c:numRef>
              <c:f>Custodial!$A$3:$A$14</c:f>
              <c:numCache>
                <c:formatCode>mmm\-yy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</c:numCache>
            </c:numRef>
          </c:cat>
          <c:val>
            <c:numRef>
              <c:f>Custodial!$E$3:$E$14</c:f>
              <c:numCache>
                <c:formatCode>General</c:formatCode>
                <c:ptCount val="12"/>
                <c:pt idx="0">
                  <c:v>146</c:v>
                </c:pt>
                <c:pt idx="1">
                  <c:v>54</c:v>
                </c:pt>
                <c:pt idx="2">
                  <c:v>13</c:v>
                </c:pt>
                <c:pt idx="3">
                  <c:v>33</c:v>
                </c:pt>
                <c:pt idx="4">
                  <c:v>46</c:v>
                </c:pt>
                <c:pt idx="5">
                  <c:v>20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2554752"/>
        <c:axId val="92556288"/>
      </c:lineChart>
      <c:dateAx>
        <c:axId val="9255475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92556288"/>
        <c:crosses val="autoZero"/>
        <c:auto val="1"/>
        <c:lblOffset val="100"/>
        <c:baseTimeUnit val="months"/>
      </c:dateAx>
      <c:valAx>
        <c:axId val="92556288"/>
        <c:scaling>
          <c:orientation val="minMax"/>
          <c:min val="0"/>
        </c:scaling>
        <c:delete val="0"/>
        <c:axPos val="l"/>
        <c:majorGridlines/>
        <c:numFmt formatCode="#,##0_);[Red]\(#,##0\)" sourceLinked="0"/>
        <c:majorTickMark val="out"/>
        <c:minorTickMark val="none"/>
        <c:tickLblPos val="nextTo"/>
        <c:crossAx val="925547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3</xdr:row>
      <xdr:rowOff>50800</xdr:rowOff>
    </xdr:from>
    <xdr:to>
      <xdr:col>16</xdr:col>
      <xdr:colOff>558800</xdr:colOff>
      <xdr:row>35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0.08811</cdr:x>
      <cdr:y>0.02493</cdr:y>
    </cdr:from>
    <cdr:to>
      <cdr:x>0.97085</cdr:x>
      <cdr:y>0.11668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63261" y="92220"/>
          <a:ext cx="4641273" cy="339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800" b="1" i="0" baseline="0">
              <a:effectLst/>
              <a:latin typeface="+mn-lt"/>
              <a:ea typeface="+mn-ea"/>
              <a:cs typeface="+mn-cs"/>
            </a:rPr>
            <a:t>Work Order Backlog - Grounds Maintenance</a:t>
          </a:r>
          <a:endParaRPr lang="en-US" sz="1800">
            <a:effectLst/>
          </a:endParaRPr>
        </a:p>
        <a:p xmlns:a="http://schemas.openxmlformats.org/drawingml/2006/main">
          <a:endParaRPr lang="en-US" sz="11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227735</xdr:colOff>
      <xdr:row>1</xdr:row>
      <xdr:rowOff>275791</xdr:rowOff>
    </xdr:from>
    <xdr:to>
      <xdr:col>16</xdr:col>
      <xdr:colOff>180110</xdr:colOff>
      <xdr:row>23</xdr:row>
      <xdr:rowOff>15585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388794</xdr:colOff>
      <xdr:row>9</xdr:row>
      <xdr:rowOff>167987</xdr:rowOff>
    </xdr:from>
    <xdr:to>
      <xdr:col>6</xdr:col>
      <xdr:colOff>541194</xdr:colOff>
      <xdr:row>12</xdr:row>
      <xdr:rowOff>34638</xdr:rowOff>
    </xdr:to>
    <xdr:sp macro="" textlink="">
      <xdr:nvSpPr>
        <xdr:cNvPr id="13" name="TextBox 12"/>
        <xdr:cNvSpPr txBox="1"/>
      </xdr:nvSpPr>
      <xdr:spPr>
        <a:xfrm>
          <a:off x="3436794" y="22113587"/>
          <a:ext cx="762000" cy="415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lang="en-US" sz="800"/>
        </a:p>
      </xdr:txBody>
    </xdr:sp>
    <xdr:clientData/>
  </xdr:twoCellAnchor>
  <xdr:oneCellAnchor>
    <xdr:from>
      <xdr:col>7</xdr:col>
      <xdr:colOff>47625</xdr:colOff>
      <xdr:row>14</xdr:row>
      <xdr:rowOff>180975</xdr:rowOff>
    </xdr:from>
    <xdr:ext cx="184731" cy="264560"/>
    <xdr:sp macro="" textlink="">
      <xdr:nvSpPr>
        <xdr:cNvPr id="14" name="TextBox 13"/>
        <xdr:cNvSpPr txBox="1"/>
      </xdr:nvSpPr>
      <xdr:spPr>
        <a:xfrm>
          <a:off x="4314825" y="23040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47625</xdr:colOff>
      <xdr:row>38</xdr:row>
      <xdr:rowOff>180975</xdr:rowOff>
    </xdr:from>
    <xdr:ext cx="184731" cy="264560"/>
    <xdr:sp macro="" textlink="">
      <xdr:nvSpPr>
        <xdr:cNvPr id="18" name="TextBox 17"/>
        <xdr:cNvSpPr txBox="1"/>
      </xdr:nvSpPr>
      <xdr:spPr>
        <a:xfrm>
          <a:off x="4314825" y="274300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7</xdr:col>
      <xdr:colOff>139411</xdr:colOff>
      <xdr:row>25</xdr:row>
      <xdr:rowOff>128587</xdr:rowOff>
    </xdr:from>
    <xdr:to>
      <xdr:col>16</xdr:col>
      <xdr:colOff>95250</xdr:colOff>
      <xdr:row>46</xdr:row>
      <xdr:rowOff>46759</xdr:rowOff>
    </xdr:to>
    <xdr:grpSp>
      <xdr:nvGrpSpPr>
        <xdr:cNvPr id="2" name="Group 1"/>
        <xdr:cNvGrpSpPr/>
      </xdr:nvGrpSpPr>
      <xdr:grpSpPr>
        <a:xfrm>
          <a:off x="4919229" y="5116223"/>
          <a:ext cx="5411066" cy="4299672"/>
          <a:chOff x="2778702" y="4894552"/>
          <a:chExt cx="5442239" cy="4067608"/>
        </a:xfrm>
      </xdr:grpSpPr>
      <xdr:graphicFrame macro="">
        <xdr:nvGraphicFramePr>
          <xdr:cNvPr id="15" name="Chart 14"/>
          <xdr:cNvGraphicFramePr>
            <a:graphicFrameLocks/>
          </xdr:cNvGraphicFramePr>
        </xdr:nvGraphicFramePr>
        <xdr:xfrm>
          <a:off x="2778702" y="4894552"/>
          <a:ext cx="5442239" cy="406760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16" name="TextBox 15"/>
          <xdr:cNvSpPr txBox="1"/>
        </xdr:nvSpPr>
        <xdr:spPr>
          <a:xfrm>
            <a:off x="3199536" y="7798376"/>
            <a:ext cx="876300" cy="36974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800"/>
              <a:t>(Average # of days - 38.4)</a:t>
            </a:r>
          </a:p>
        </xdr:txBody>
      </xdr:sp>
      <xdr:sp macro="" textlink="">
        <xdr:nvSpPr>
          <xdr:cNvPr id="17" name="TextBox 16"/>
          <xdr:cNvSpPr txBox="1"/>
        </xdr:nvSpPr>
        <xdr:spPr>
          <a:xfrm>
            <a:off x="3422940" y="6922079"/>
            <a:ext cx="762000" cy="40697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800"/>
              <a:t>(Average # of days - 35.2)</a:t>
            </a:r>
          </a:p>
        </xdr:txBody>
      </xdr:sp>
      <xdr:sp macro="" textlink="">
        <xdr:nvSpPr>
          <xdr:cNvPr id="19" name="TextBox 18"/>
          <xdr:cNvSpPr txBox="1"/>
        </xdr:nvSpPr>
        <xdr:spPr>
          <a:xfrm>
            <a:off x="4611832" y="6504708"/>
            <a:ext cx="867640" cy="39225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n-US" sz="800"/>
              <a:t>(Average # of days -12.6)</a:t>
            </a:r>
          </a:p>
          <a:p>
            <a:endParaRPr lang="en-US" sz="800"/>
          </a:p>
        </xdr:txBody>
      </xdr:sp>
      <xdr:sp macro="" textlink="">
        <xdr:nvSpPr>
          <xdr:cNvPr id="11" name="TextBox 10"/>
          <xdr:cNvSpPr txBox="1"/>
        </xdr:nvSpPr>
        <xdr:spPr>
          <a:xfrm>
            <a:off x="4261140" y="7691005"/>
            <a:ext cx="762000" cy="40697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800"/>
              <a:t>(Average # of days - 31.4)</a:t>
            </a:r>
          </a:p>
        </xdr:txBody>
      </xdr:sp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0.29077</cdr:x>
      <cdr:y>0.2703</cdr:y>
    </cdr:from>
    <cdr:to>
      <cdr:x>0.39958</cdr:x>
      <cdr:y>0.34761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573358" y="1120054"/>
          <a:ext cx="588818" cy="3203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0.55593</cdr:x>
      <cdr:y>0.28732</cdr:y>
    </cdr:from>
    <cdr:to>
      <cdr:x>0.70635</cdr:x>
      <cdr:y>0.37313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023555" y="1169193"/>
          <a:ext cx="818100" cy="3491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/>
            <a:t>(Average # of</a:t>
          </a:r>
          <a:r>
            <a:rPr lang="en-US" sz="800" baseline="0"/>
            <a:t> days -28.2)</a:t>
          </a:r>
        </a:p>
        <a:p xmlns:a="http://schemas.openxmlformats.org/drawingml/2006/main">
          <a:endParaRPr lang="en-US" sz="800"/>
        </a:p>
      </cdr:txBody>
    </cdr:sp>
  </cdr:relSizeAnchor>
  <cdr:relSizeAnchor xmlns:cdr="http://schemas.openxmlformats.org/drawingml/2006/chartDrawing">
    <cdr:from>
      <cdr:x>0.79485</cdr:x>
      <cdr:y>0.01954</cdr:y>
    </cdr:from>
    <cdr:to>
      <cdr:x>0.97408</cdr:x>
      <cdr:y>0.06969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4300972" y="80964"/>
          <a:ext cx="969818" cy="207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0.40439</cdr:x>
      <cdr:y>0.07802</cdr:y>
    </cdr:from>
    <cdr:to>
      <cdr:x>0.61722</cdr:x>
      <cdr:y>0.12608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2188154" y="325337"/>
          <a:ext cx="1151659" cy="2004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900"/>
            <a:t>with planning</a:t>
          </a:r>
        </a:p>
        <a:p xmlns:a="http://schemas.openxmlformats.org/drawingml/2006/main">
          <a:endParaRPr lang="en-US" sz="900"/>
        </a:p>
      </cdr:txBody>
    </cdr:sp>
  </cdr:relSizeAnchor>
  <cdr:relSizeAnchor xmlns:cdr="http://schemas.openxmlformats.org/drawingml/2006/chartDrawing">
    <cdr:from>
      <cdr:x>0.4812</cdr:x>
      <cdr:y>0.46174</cdr:y>
    </cdr:from>
    <cdr:to>
      <cdr:x>0.80385</cdr:x>
      <cdr:y>0.5774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2617139" y="1878978"/>
          <a:ext cx="1754835" cy="4706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Data was not available prior to February, 2012 </a:t>
          </a:r>
        </a:p>
        <a:p xmlns:a="http://schemas.openxmlformats.org/drawingml/2006/main">
          <a:endParaRPr lang="en-US" sz="1100"/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0.16435</cdr:x>
      <cdr:y>0.29746</cdr:y>
    </cdr:from>
    <cdr:to>
      <cdr:x>0.31477</cdr:x>
      <cdr:y>0.38941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889289" y="1232624"/>
          <a:ext cx="813953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/>
            <a:t>(Average # of</a:t>
          </a:r>
          <a:r>
            <a:rPr lang="en-US" sz="800" baseline="0"/>
            <a:t> days -20.2)</a:t>
          </a:r>
        </a:p>
        <a:p xmlns:a="http://schemas.openxmlformats.org/drawingml/2006/main">
          <a:endParaRPr lang="en-US" sz="800"/>
        </a:p>
      </cdr:txBody>
    </cdr:sp>
  </cdr:relSizeAnchor>
  <cdr:relSizeAnchor xmlns:cdr="http://schemas.openxmlformats.org/drawingml/2006/chartDrawing">
    <cdr:from>
      <cdr:x>0.79485</cdr:x>
      <cdr:y>0.01954</cdr:y>
    </cdr:from>
    <cdr:to>
      <cdr:x>0.97408</cdr:x>
      <cdr:y>0.06969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4300972" y="80964"/>
          <a:ext cx="969818" cy="207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0.15795</cdr:x>
      <cdr:y>0.07387</cdr:y>
    </cdr:from>
    <cdr:to>
      <cdr:x>0.84926</cdr:x>
      <cdr:y>0.13865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854653" y="306099"/>
          <a:ext cx="3740749" cy="2684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900"/>
            <a:t>w/o planning</a:t>
          </a:r>
        </a:p>
        <a:p xmlns:a="http://schemas.openxmlformats.org/drawingml/2006/main">
          <a:pPr algn="ctr"/>
          <a:endParaRPr lang="en-US" sz="900"/>
        </a:p>
      </cdr:txBody>
    </cdr:sp>
  </cdr:relSizeAnchor>
  <cdr:relSizeAnchor xmlns:cdr="http://schemas.openxmlformats.org/drawingml/2006/chartDrawing">
    <cdr:from>
      <cdr:x>0.27409</cdr:x>
      <cdr:y>0.08402</cdr:y>
    </cdr:from>
    <cdr:to>
      <cdr:x>0.43352</cdr:x>
      <cdr:y>0.18046</cdr:y>
    </cdr:to>
    <cdr:sp macro="" textlink="">
      <cdr:nvSpPr>
        <cdr:cNvPr id="6" name="TextBox 18"/>
        <cdr:cNvSpPr txBox="1"/>
      </cdr:nvSpPr>
      <cdr:spPr>
        <a:xfrm xmlns:a="http://schemas.openxmlformats.org/drawingml/2006/main">
          <a:off x="1491648" y="341741"/>
          <a:ext cx="867656" cy="392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800"/>
            <a:t>(Average # of days -5.7)</a:t>
          </a:r>
        </a:p>
        <a:p xmlns:a="http://schemas.openxmlformats.org/drawingml/2006/main">
          <a:endParaRPr lang="en-US" sz="800"/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508636</xdr:colOff>
      <xdr:row>7</xdr:row>
      <xdr:rowOff>19050</xdr:rowOff>
    </xdr:from>
    <xdr:to>
      <xdr:col>16</xdr:col>
      <xdr:colOff>26671</xdr:colOff>
      <xdr:row>30</xdr:row>
      <xdr:rowOff>55245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30481</xdr:colOff>
      <xdr:row>33</xdr:row>
      <xdr:rowOff>186691</xdr:rowOff>
    </xdr:from>
    <xdr:to>
      <xdr:col>16</xdr:col>
      <xdr:colOff>240030</xdr:colOff>
      <xdr:row>55</xdr:row>
      <xdr:rowOff>43815</xdr:rowOff>
    </xdr:to>
    <xdr:graphicFrame macro="">
      <xdr:nvGraphicFramePr>
        <xdr:cNvPr id="21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104775</xdr:colOff>
      <xdr:row>3</xdr:row>
      <xdr:rowOff>61911</xdr:rowOff>
    </xdr:from>
    <xdr:to>
      <xdr:col>23</xdr:col>
      <xdr:colOff>190500</xdr:colOff>
      <xdr:row>18</xdr:row>
      <xdr:rowOff>57150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142875</xdr:colOff>
      <xdr:row>22</xdr:row>
      <xdr:rowOff>61911</xdr:rowOff>
    </xdr:from>
    <xdr:to>
      <xdr:col>23</xdr:col>
      <xdr:colOff>247650</xdr:colOff>
      <xdr:row>40</xdr:row>
      <xdr:rowOff>142875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0.76039</cdr:x>
      <cdr:y>0.27574</cdr:y>
    </cdr:from>
    <cdr:to>
      <cdr:x>0.92271</cdr:x>
      <cdr:y>0.39125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996968" y="1291502"/>
          <a:ext cx="1280169" cy="5410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733425</xdr:colOff>
      <xdr:row>2</xdr:row>
      <xdr:rowOff>0</xdr:rowOff>
    </xdr:from>
    <xdr:to>
      <xdr:col>15</xdr:col>
      <xdr:colOff>161925</xdr:colOff>
      <xdr:row>31</xdr:row>
      <xdr:rowOff>57150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0.7307</cdr:x>
      <cdr:y>0.65907</cdr:y>
    </cdr:from>
    <cdr:to>
      <cdr:x>0.99367</cdr:x>
      <cdr:y>0.95427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615794" y="2696439"/>
          <a:ext cx="1661176" cy="12077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n-US" sz="1100"/>
            <a:t>Using a 5-point scale, customers are encouraged to fill out our work order satisfaction survey upon completion of requested service. </a:t>
          </a:r>
        </a:p>
      </cdr:txBody>
    </cdr:sp>
  </cdr:relSizeAnchor>
  <cdr:relSizeAnchor xmlns:cdr="http://schemas.openxmlformats.org/drawingml/2006/chartDrawing">
    <cdr:from>
      <cdr:x>0</cdr:x>
      <cdr:y>0.2072</cdr:y>
    </cdr:from>
    <cdr:to>
      <cdr:x>0.06866</cdr:x>
      <cdr:y>0.31321</cdr:y>
    </cdr:to>
    <cdr:pic>
      <cdr:nvPicPr>
        <cdr:cNvPr id="4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847725"/>
          <a:ext cx="433705" cy="433705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0.00302</cdr:x>
      <cdr:y>0.80785</cdr:y>
    </cdr:from>
    <cdr:to>
      <cdr:x>0.06863</cdr:x>
      <cdr:y>0.90916</cdr:y>
    </cdr:to>
    <cdr:pic>
      <cdr:nvPicPr>
        <cdr:cNvPr id="6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cdr:blipFill>
      <cdr:spPr>
        <a:xfrm xmlns:a="http://schemas.openxmlformats.org/drawingml/2006/main">
          <a:off x="23472" y="4285988"/>
          <a:ext cx="509927" cy="537498"/>
        </a:xfrm>
        <a:prstGeom xmlns:a="http://schemas.openxmlformats.org/drawingml/2006/main" prst="rect">
          <a:avLst/>
        </a:prstGeom>
      </cdr:spPr>
    </cdr:pic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145473</xdr:colOff>
      <xdr:row>1</xdr:row>
      <xdr:rowOff>112999</xdr:rowOff>
    </xdr:from>
    <xdr:to>
      <xdr:col>12</xdr:col>
      <xdr:colOff>692728</xdr:colOff>
      <xdr:row>23</xdr:row>
      <xdr:rowOff>98712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205738</xdr:colOff>
      <xdr:row>11</xdr:row>
      <xdr:rowOff>109105</xdr:rowOff>
    </xdr:from>
    <xdr:to>
      <xdr:col>12</xdr:col>
      <xdr:colOff>369395</xdr:colOff>
      <xdr:row>12</xdr:row>
      <xdr:rowOff>149977</xdr:rowOff>
    </xdr:to>
    <xdr:sp macro="" textlink="">
      <xdr:nvSpPr>
        <xdr:cNvPr id="6" name="TextBox 5"/>
        <xdr:cNvSpPr txBox="1"/>
      </xdr:nvSpPr>
      <xdr:spPr>
        <a:xfrm>
          <a:off x="8359138" y="2120785"/>
          <a:ext cx="826597" cy="2237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800"/>
            <a:t>(55% of total)</a:t>
          </a:r>
        </a:p>
      </xdr:txBody>
    </xdr:sp>
    <xdr:clientData/>
  </xdr:twoCellAnchor>
  <xdr:oneCellAnchor>
    <xdr:from>
      <xdr:col>11</xdr:col>
      <xdr:colOff>47625</xdr:colOff>
      <xdr:row>33</xdr:row>
      <xdr:rowOff>0</xdr:rowOff>
    </xdr:from>
    <xdr:ext cx="184731" cy="264560"/>
    <xdr:sp macro="" textlink="">
      <xdr:nvSpPr>
        <xdr:cNvPr id="12" name="TextBox 11"/>
        <xdr:cNvSpPr txBox="1"/>
      </xdr:nvSpPr>
      <xdr:spPr>
        <a:xfrm>
          <a:off x="4672965" y="229971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0</xdr:col>
      <xdr:colOff>312035</xdr:colOff>
      <xdr:row>37</xdr:row>
      <xdr:rowOff>161712</xdr:rowOff>
    </xdr:from>
    <xdr:to>
      <xdr:col>7</xdr:col>
      <xdr:colOff>441961</xdr:colOff>
      <xdr:row>57</xdr:row>
      <xdr:rowOff>121919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11</xdr:col>
      <xdr:colOff>47625</xdr:colOff>
      <xdr:row>34</xdr:row>
      <xdr:rowOff>0</xdr:rowOff>
    </xdr:from>
    <xdr:ext cx="184731" cy="264560"/>
    <xdr:sp macro="" textlink="">
      <xdr:nvSpPr>
        <xdr:cNvPr id="8" name="TextBox 7"/>
        <xdr:cNvSpPr txBox="1"/>
      </xdr:nvSpPr>
      <xdr:spPr>
        <a:xfrm>
          <a:off x="7684943" y="567170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0</xdr:col>
      <xdr:colOff>81280</xdr:colOff>
      <xdr:row>65</xdr:row>
      <xdr:rowOff>0</xdr:rowOff>
    </xdr:from>
    <xdr:to>
      <xdr:col>9</xdr:col>
      <xdr:colOff>441960</xdr:colOff>
      <xdr:row>98</xdr:row>
      <xdr:rowOff>7621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76199</xdr:colOff>
      <xdr:row>1</xdr:row>
      <xdr:rowOff>9525</xdr:rowOff>
    </xdr:from>
    <xdr:to>
      <xdr:col>14</xdr:col>
      <xdr:colOff>581024</xdr:colOff>
      <xdr:row>21</xdr:row>
      <xdr:rowOff>142875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90920</xdr:colOff>
      <xdr:row>15</xdr:row>
      <xdr:rowOff>19915</xdr:rowOff>
    </xdr:from>
    <xdr:to>
      <xdr:col>12</xdr:col>
      <xdr:colOff>309995</xdr:colOff>
      <xdr:row>16</xdr:row>
      <xdr:rowOff>58016</xdr:rowOff>
    </xdr:to>
    <xdr:sp macro="" textlink="">
      <xdr:nvSpPr>
        <xdr:cNvPr id="7" name="TextBox 6"/>
        <xdr:cNvSpPr txBox="1"/>
      </xdr:nvSpPr>
      <xdr:spPr>
        <a:xfrm>
          <a:off x="7094393" y="3088697"/>
          <a:ext cx="828675" cy="2182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800"/>
            <a:t>( 21% of total)</a:t>
          </a:r>
        </a:p>
      </xdr:txBody>
    </xdr:sp>
    <xdr:clientData/>
  </xdr:twoCellAnchor>
  <xdr:oneCellAnchor>
    <xdr:from>
      <xdr:col>9</xdr:col>
      <xdr:colOff>47625</xdr:colOff>
      <xdr:row>29</xdr:row>
      <xdr:rowOff>0</xdr:rowOff>
    </xdr:from>
    <xdr:ext cx="184731" cy="264560"/>
    <xdr:sp macro="" textlink="">
      <xdr:nvSpPr>
        <xdr:cNvPr id="12" name="TextBox 11"/>
        <xdr:cNvSpPr txBox="1"/>
      </xdr:nvSpPr>
      <xdr:spPr>
        <a:xfrm>
          <a:off x="4672965" y="229971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6</xdr:col>
      <xdr:colOff>40793</xdr:colOff>
      <xdr:row>26</xdr:row>
      <xdr:rowOff>80846</xdr:rowOff>
    </xdr:from>
    <xdr:to>
      <xdr:col>15</xdr:col>
      <xdr:colOff>447194</xdr:colOff>
      <xdr:row>48</xdr:row>
      <xdr:rowOff>36946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145472</xdr:colOff>
      <xdr:row>55</xdr:row>
      <xdr:rowOff>166255</xdr:rowOff>
    </xdr:from>
    <xdr:to>
      <xdr:col>10</xdr:col>
      <xdr:colOff>6927</xdr:colOff>
      <xdr:row>78</xdr:row>
      <xdr:rowOff>145472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180974</xdr:colOff>
      <xdr:row>3</xdr:row>
      <xdr:rowOff>10823</xdr:rowOff>
    </xdr:from>
    <xdr:to>
      <xdr:col>13</xdr:col>
      <xdr:colOff>90054</xdr:colOff>
      <xdr:row>20</xdr:row>
      <xdr:rowOff>27709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571498</xdr:colOff>
      <xdr:row>13</xdr:row>
      <xdr:rowOff>167123</xdr:rowOff>
    </xdr:from>
    <xdr:to>
      <xdr:col>10</xdr:col>
      <xdr:colOff>609599</xdr:colOff>
      <xdr:row>15</xdr:row>
      <xdr:rowOff>23381</xdr:rowOff>
    </xdr:to>
    <xdr:sp macro="" textlink="">
      <xdr:nvSpPr>
        <xdr:cNvPr id="5" name="TextBox 4"/>
        <xdr:cNvSpPr txBox="1"/>
      </xdr:nvSpPr>
      <xdr:spPr>
        <a:xfrm>
          <a:off x="6348843" y="2695578"/>
          <a:ext cx="813956" cy="2164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800"/>
            <a:t>( 27% of total)</a:t>
          </a:r>
        </a:p>
      </xdr:txBody>
    </xdr:sp>
    <xdr:clientData/>
  </xdr:twoCellAnchor>
  <xdr:twoCellAnchor>
    <xdr:from>
      <xdr:col>2</xdr:col>
      <xdr:colOff>194541</xdr:colOff>
      <xdr:row>35</xdr:row>
      <xdr:rowOff>137515</xdr:rowOff>
    </xdr:from>
    <xdr:to>
      <xdr:col>9</xdr:col>
      <xdr:colOff>379269</xdr:colOff>
      <xdr:row>54</xdr:row>
      <xdr:rowOff>140661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234604</xdr:colOff>
      <xdr:row>64</xdr:row>
      <xdr:rowOff>86129</xdr:rowOff>
    </xdr:from>
    <xdr:to>
      <xdr:col>10</xdr:col>
      <xdr:colOff>207817</xdr:colOff>
      <xdr:row>87</xdr:row>
      <xdr:rowOff>48491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630384</xdr:colOff>
      <xdr:row>1</xdr:row>
      <xdr:rowOff>130317</xdr:rowOff>
    </xdr:from>
    <xdr:to>
      <xdr:col>13</xdr:col>
      <xdr:colOff>145473</xdr:colOff>
      <xdr:row>22</xdr:row>
      <xdr:rowOff>147203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131836</xdr:colOff>
      <xdr:row>16</xdr:row>
      <xdr:rowOff>29226</xdr:rowOff>
    </xdr:from>
    <xdr:to>
      <xdr:col>10</xdr:col>
      <xdr:colOff>214747</xdr:colOff>
      <xdr:row>17</xdr:row>
      <xdr:rowOff>67325</xdr:rowOff>
    </xdr:to>
    <xdr:sp macro="" textlink="">
      <xdr:nvSpPr>
        <xdr:cNvPr id="11" name="TextBox 10"/>
        <xdr:cNvSpPr txBox="1"/>
      </xdr:nvSpPr>
      <xdr:spPr>
        <a:xfrm>
          <a:off x="6276327" y="2910971"/>
          <a:ext cx="900329" cy="2182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800"/>
            <a:t>(16% of total)</a:t>
          </a:r>
        </a:p>
      </xdr:txBody>
    </xdr:sp>
    <xdr:clientData/>
  </xdr:twoCellAnchor>
  <xdr:twoCellAnchor>
    <xdr:from>
      <xdr:col>2</xdr:col>
      <xdr:colOff>184996</xdr:colOff>
      <xdr:row>36</xdr:row>
      <xdr:rowOff>67128</xdr:rowOff>
    </xdr:from>
    <xdr:to>
      <xdr:col>8</xdr:col>
      <xdr:colOff>446809</xdr:colOff>
      <xdr:row>58</xdr:row>
      <xdr:rowOff>172221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138545</xdr:colOff>
      <xdr:row>66</xdr:row>
      <xdr:rowOff>20781</xdr:rowOff>
    </xdr:from>
    <xdr:to>
      <xdr:col>10</xdr:col>
      <xdr:colOff>83126</xdr:colOff>
      <xdr:row>88</xdr:row>
      <xdr:rowOff>180108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118632</xdr:colOff>
      <xdr:row>1</xdr:row>
      <xdr:rowOff>25545</xdr:rowOff>
    </xdr:from>
    <xdr:to>
      <xdr:col>13</xdr:col>
      <xdr:colOff>491836</xdr:colOff>
      <xdr:row>17</xdr:row>
      <xdr:rowOff>159327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664153</xdr:colOff>
      <xdr:row>12</xdr:row>
      <xdr:rowOff>38100</xdr:rowOff>
    </xdr:from>
    <xdr:to>
      <xdr:col>11</xdr:col>
      <xdr:colOff>55419</xdr:colOff>
      <xdr:row>13</xdr:row>
      <xdr:rowOff>76199</xdr:rowOff>
    </xdr:to>
    <xdr:sp macro="" textlink="">
      <xdr:nvSpPr>
        <xdr:cNvPr id="9" name="TextBox 8"/>
        <xdr:cNvSpPr txBox="1"/>
      </xdr:nvSpPr>
      <xdr:spPr>
        <a:xfrm>
          <a:off x="6697808" y="2386445"/>
          <a:ext cx="804429" cy="2182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800"/>
            <a:t>(100% of total)</a:t>
          </a:r>
        </a:p>
      </xdr:txBody>
    </xdr:sp>
    <xdr:clientData/>
  </xdr:twoCellAnchor>
  <xdr:oneCellAnchor>
    <xdr:from>
      <xdr:col>11</xdr:col>
      <xdr:colOff>47625</xdr:colOff>
      <xdr:row>23</xdr:row>
      <xdr:rowOff>0</xdr:rowOff>
    </xdr:from>
    <xdr:ext cx="184731" cy="264560"/>
    <xdr:sp macro="" textlink="">
      <xdr:nvSpPr>
        <xdr:cNvPr id="15" name="TextBox 14"/>
        <xdr:cNvSpPr txBox="1"/>
      </xdr:nvSpPr>
      <xdr:spPr>
        <a:xfrm>
          <a:off x="6724650" y="25326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2</xdr:col>
      <xdr:colOff>111221</xdr:colOff>
      <xdr:row>31</xdr:row>
      <xdr:rowOff>124691</xdr:rowOff>
    </xdr:from>
    <xdr:to>
      <xdr:col>10</xdr:col>
      <xdr:colOff>464126</xdr:colOff>
      <xdr:row>50</xdr:row>
      <xdr:rowOff>131618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58</xdr:row>
      <xdr:rowOff>131619</xdr:rowOff>
    </xdr:from>
    <xdr:to>
      <xdr:col>11</xdr:col>
      <xdr:colOff>214746</xdr:colOff>
      <xdr:row>88</xdr:row>
      <xdr:rowOff>72736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e3294\AppData\Local\Microsoft\Windows\Temporary%20Internet%20Files\Content.Outlook\RQ8ZRBQ1\KPIs%20-%20Template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KPI/1Q%20Projections%20-%20Utilities%20vs1%20%20vs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pm"/>
      <sheetName val="fpm2"/>
      <sheetName val="Utilities"/>
      <sheetName val="Business Services"/>
    </sheetNames>
    <sheetDataSet>
      <sheetData sheetId="0"/>
      <sheetData sheetId="1"/>
      <sheetData sheetId="2"/>
      <sheetData sheetId="3">
        <row r="4">
          <cell r="A4">
            <v>40878</v>
          </cell>
        </row>
        <row r="32">
          <cell r="B32" t="str">
            <v>% in 2 days or less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Utility by Month"/>
      <sheetName val="Cost and Consumption by month"/>
      <sheetName val="Totals by Utility type"/>
      <sheetName val="Expenses"/>
    </sheetNames>
    <sheetDataSet>
      <sheetData sheetId="0" refreshError="1"/>
      <sheetData sheetId="1" refreshError="1"/>
      <sheetData sheetId="2">
        <row r="115">
          <cell r="D115">
            <v>1462625.79</v>
          </cell>
          <cell r="P115">
            <v>148457.69000000018</v>
          </cell>
        </row>
        <row r="116">
          <cell r="D116">
            <v>1493468.5299999998</v>
          </cell>
        </row>
        <row r="117">
          <cell r="D117">
            <v>1684623.94</v>
          </cell>
        </row>
        <row r="118">
          <cell r="D118">
            <v>1708492.04</v>
          </cell>
        </row>
        <row r="119">
          <cell r="D119">
            <v>1566531.4600000002</v>
          </cell>
        </row>
        <row r="120">
          <cell r="D120">
            <v>1659539.87</v>
          </cell>
        </row>
        <row r="121">
          <cell r="D121">
            <v>1309764.8700000001</v>
          </cell>
        </row>
        <row r="122">
          <cell r="D122">
            <v>1436752.77</v>
          </cell>
          <cell r="K122">
            <v>0</v>
          </cell>
        </row>
        <row r="123">
          <cell r="D123">
            <v>1459204.6199999999</v>
          </cell>
          <cell r="K123">
            <v>0</v>
          </cell>
        </row>
        <row r="124">
          <cell r="D124">
            <v>1605753.03</v>
          </cell>
          <cell r="K124">
            <v>0</v>
          </cell>
        </row>
        <row r="125">
          <cell r="D125">
            <v>1562596.23</v>
          </cell>
          <cell r="K125">
            <v>0</v>
          </cell>
        </row>
        <row r="126">
          <cell r="D126">
            <v>1418345.5999999999</v>
          </cell>
          <cell r="K126">
            <v>0</v>
          </cell>
        </row>
      </sheetData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1"/>
  <sheetViews>
    <sheetView topLeftCell="A3" zoomScale="70" zoomScaleNormal="70" zoomScaleSheetLayoutView="80" workbookViewId="0">
      <selection activeCell="F46" sqref="F46"/>
    </sheetView>
  </sheetViews>
  <sheetFormatPr defaultRowHeight="15" x14ac:dyDescent="0.25"/>
  <cols>
    <col min="1" max="1" width="8.5703125" style="21" customWidth="1"/>
    <col min="2" max="2" width="10.5703125" bestFit="1" customWidth="1"/>
    <col min="3" max="3" width="5.140625" customWidth="1"/>
  </cols>
  <sheetData>
    <row r="1" spans="1:3" x14ac:dyDescent="0.3">
      <c r="B1" t="s">
        <v>48</v>
      </c>
    </row>
    <row r="2" spans="1:3" x14ac:dyDescent="0.3">
      <c r="A2" s="21" t="s">
        <v>47</v>
      </c>
      <c r="C2" t="s">
        <v>6</v>
      </c>
    </row>
    <row r="3" spans="1:3" x14ac:dyDescent="0.3">
      <c r="A3" s="21">
        <v>40818</v>
      </c>
      <c r="B3">
        <v>16</v>
      </c>
    </row>
    <row r="4" spans="1:3" x14ac:dyDescent="0.3">
      <c r="A4" s="21">
        <v>40825</v>
      </c>
      <c r="B4">
        <v>16</v>
      </c>
    </row>
    <row r="5" spans="1:3" x14ac:dyDescent="0.3">
      <c r="A5" s="21">
        <v>40832</v>
      </c>
      <c r="B5">
        <v>17</v>
      </c>
    </row>
    <row r="6" spans="1:3" x14ac:dyDescent="0.3">
      <c r="A6" s="21">
        <v>40839</v>
      </c>
      <c r="B6">
        <v>17</v>
      </c>
    </row>
    <row r="7" spans="1:3" x14ac:dyDescent="0.3">
      <c r="A7" s="21">
        <v>40846</v>
      </c>
      <c r="B7">
        <v>20</v>
      </c>
    </row>
    <row r="8" spans="1:3" x14ac:dyDescent="0.3">
      <c r="A8" s="21">
        <v>40853</v>
      </c>
      <c r="B8">
        <v>20</v>
      </c>
    </row>
    <row r="9" spans="1:3" x14ac:dyDescent="0.3">
      <c r="A9" s="21">
        <v>40860</v>
      </c>
      <c r="B9">
        <v>21</v>
      </c>
    </row>
    <row r="10" spans="1:3" x14ac:dyDescent="0.3">
      <c r="A10" s="21">
        <v>40867</v>
      </c>
      <c r="B10">
        <v>21</v>
      </c>
    </row>
    <row r="11" spans="1:3" x14ac:dyDescent="0.3">
      <c r="A11" s="21">
        <v>40874</v>
      </c>
      <c r="B11">
        <v>22</v>
      </c>
    </row>
    <row r="12" spans="1:3" x14ac:dyDescent="0.3">
      <c r="A12" s="21">
        <v>40881</v>
      </c>
      <c r="B12">
        <v>25</v>
      </c>
    </row>
    <row r="13" spans="1:3" x14ac:dyDescent="0.3">
      <c r="A13" s="21">
        <v>40888</v>
      </c>
      <c r="B13">
        <v>28</v>
      </c>
    </row>
    <row r="14" spans="1:3" x14ac:dyDescent="0.3">
      <c r="A14" s="21">
        <v>40895</v>
      </c>
      <c r="B14">
        <v>29</v>
      </c>
    </row>
    <row r="15" spans="1:3" x14ac:dyDescent="0.3">
      <c r="A15" s="21">
        <v>40909</v>
      </c>
      <c r="B15">
        <v>33</v>
      </c>
    </row>
    <row r="16" spans="1:3" x14ac:dyDescent="0.3">
      <c r="A16" s="21">
        <v>40916</v>
      </c>
      <c r="B16">
        <v>37</v>
      </c>
    </row>
    <row r="17" spans="1:3" x14ac:dyDescent="0.3">
      <c r="A17" s="21">
        <v>40923</v>
      </c>
      <c r="B17">
        <v>40</v>
      </c>
    </row>
    <row r="18" spans="1:3" x14ac:dyDescent="0.3">
      <c r="A18" s="21">
        <v>40930</v>
      </c>
      <c r="B18">
        <v>41</v>
      </c>
    </row>
    <row r="19" spans="1:3" x14ac:dyDescent="0.3">
      <c r="A19" s="21">
        <v>40937</v>
      </c>
      <c r="B19">
        <v>42</v>
      </c>
    </row>
    <row r="20" spans="1:3" x14ac:dyDescent="0.3">
      <c r="A20" s="21">
        <v>40944</v>
      </c>
      <c r="B20">
        <v>45</v>
      </c>
    </row>
    <row r="21" spans="1:3" x14ac:dyDescent="0.3">
      <c r="A21" s="21">
        <v>40951</v>
      </c>
      <c r="B21">
        <v>49</v>
      </c>
    </row>
    <row r="22" spans="1:3" x14ac:dyDescent="0.3">
      <c r="A22" s="21">
        <v>40958</v>
      </c>
      <c r="B22">
        <v>53</v>
      </c>
    </row>
    <row r="23" spans="1:3" x14ac:dyDescent="0.3">
      <c r="A23" s="21">
        <v>40965</v>
      </c>
      <c r="B23">
        <v>56</v>
      </c>
    </row>
    <row r="24" spans="1:3" x14ac:dyDescent="0.3">
      <c r="A24" s="21">
        <v>40972</v>
      </c>
      <c r="B24">
        <v>60</v>
      </c>
      <c r="C24">
        <v>50</v>
      </c>
    </row>
    <row r="25" spans="1:3" x14ac:dyDescent="0.3">
      <c r="A25" s="21">
        <v>40979</v>
      </c>
      <c r="B25">
        <v>62</v>
      </c>
    </row>
    <row r="26" spans="1:3" x14ac:dyDescent="0.3">
      <c r="A26" s="21">
        <v>40986</v>
      </c>
      <c r="B26">
        <v>65</v>
      </c>
    </row>
    <row r="27" spans="1:3" x14ac:dyDescent="0.3">
      <c r="A27" s="21">
        <v>40993</v>
      </c>
      <c r="B27">
        <v>67</v>
      </c>
      <c r="C27">
        <v>65</v>
      </c>
    </row>
    <row r="28" spans="1:3" x14ac:dyDescent="0.3">
      <c r="A28" s="21">
        <v>41000</v>
      </c>
      <c r="B28">
        <v>71</v>
      </c>
    </row>
    <row r="29" spans="1:3" x14ac:dyDescent="0.3">
      <c r="A29" s="21">
        <v>41007</v>
      </c>
      <c r="B29">
        <v>73</v>
      </c>
    </row>
    <row r="30" spans="1:3" x14ac:dyDescent="0.3">
      <c r="A30" s="21">
        <v>41014</v>
      </c>
      <c r="B30">
        <v>75</v>
      </c>
    </row>
    <row r="31" spans="1:3" x14ac:dyDescent="0.3">
      <c r="A31" s="21">
        <v>41021</v>
      </c>
      <c r="B31">
        <v>77</v>
      </c>
    </row>
    <row r="32" spans="1:3" x14ac:dyDescent="0.3">
      <c r="A32" s="21">
        <v>41028</v>
      </c>
      <c r="B32">
        <v>79</v>
      </c>
    </row>
    <row r="33" spans="1:3" x14ac:dyDescent="0.3">
      <c r="A33" s="21">
        <v>41035</v>
      </c>
      <c r="B33">
        <v>81</v>
      </c>
    </row>
    <row r="34" spans="1:3" x14ac:dyDescent="0.3">
      <c r="A34" s="21">
        <v>41042</v>
      </c>
      <c r="B34">
        <v>82</v>
      </c>
    </row>
    <row r="35" spans="1:3" x14ac:dyDescent="0.3">
      <c r="A35" s="21">
        <v>41049</v>
      </c>
      <c r="B35">
        <v>84</v>
      </c>
    </row>
    <row r="36" spans="1:3" x14ac:dyDescent="0.3">
      <c r="A36" s="21">
        <v>41056</v>
      </c>
      <c r="B36">
        <v>91</v>
      </c>
    </row>
    <row r="37" spans="1:3" x14ac:dyDescent="0.3">
      <c r="A37" s="21">
        <v>41063</v>
      </c>
      <c r="B37">
        <v>94</v>
      </c>
    </row>
    <row r="38" spans="1:3" x14ac:dyDescent="0.3">
      <c r="A38" s="21">
        <v>41070</v>
      </c>
      <c r="B38">
        <v>95</v>
      </c>
    </row>
    <row r="39" spans="1:3" x14ac:dyDescent="0.3">
      <c r="A39" s="21">
        <v>41077</v>
      </c>
      <c r="B39">
        <v>95</v>
      </c>
    </row>
    <row r="40" spans="1:3" x14ac:dyDescent="0.25">
      <c r="A40" s="21">
        <v>41084</v>
      </c>
      <c r="B40">
        <v>97</v>
      </c>
    </row>
    <row r="41" spans="1:3" x14ac:dyDescent="0.25">
      <c r="A41" s="21">
        <v>41106</v>
      </c>
      <c r="B41">
        <v>98</v>
      </c>
      <c r="C41">
        <v>95</v>
      </c>
    </row>
  </sheetData>
  <pageMargins left="0.7" right="0.7" top="0.75" bottom="0.75" header="0.3" footer="0.3"/>
  <pageSetup scale="80" orientation="landscape" r:id="rId1"/>
  <colBreaks count="1" manualBreakCount="1">
    <brk id="18" max="39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7"/>
  <sheetViews>
    <sheetView topLeftCell="G1" zoomScaleNormal="100" workbookViewId="0">
      <selection activeCell="L12" sqref="L12"/>
    </sheetView>
  </sheetViews>
  <sheetFormatPr defaultColWidth="8.7109375" defaultRowHeight="15.75" x14ac:dyDescent="0.25"/>
  <cols>
    <col min="1" max="1" width="10.5703125" style="3" customWidth="1"/>
    <col min="2" max="2" width="10.42578125" style="3" customWidth="1"/>
    <col min="3" max="3" width="12.85546875" style="3" customWidth="1"/>
    <col min="4" max="4" width="13.42578125" style="3" customWidth="1"/>
    <col min="5" max="5" width="8.42578125" style="3" customWidth="1"/>
    <col min="6" max="6" width="12.28515625" style="3" customWidth="1"/>
    <col min="7" max="7" width="10.28515625" style="3" bestFit="1" customWidth="1"/>
    <col min="8" max="8" width="12.28515625" style="3" customWidth="1"/>
    <col min="9" max="9" width="13.42578125" style="3" customWidth="1"/>
    <col min="10" max="11" width="11.85546875" style="3" customWidth="1"/>
    <col min="12" max="12" width="19.28515625" style="3" customWidth="1"/>
    <col min="13" max="16384" width="8.7109375" style="3"/>
  </cols>
  <sheetData>
    <row r="2" spans="1:12" x14ac:dyDescent="0.25">
      <c r="B2" s="101" t="s">
        <v>41</v>
      </c>
      <c r="C2" s="102"/>
      <c r="D2" s="102"/>
      <c r="E2" s="102"/>
      <c r="F2" s="103"/>
      <c r="G2" s="13"/>
      <c r="H2" s="101" t="s">
        <v>40</v>
      </c>
      <c r="I2" s="102"/>
      <c r="J2" s="102"/>
      <c r="K2" s="103"/>
    </row>
    <row r="3" spans="1:12" x14ac:dyDescent="0.25">
      <c r="B3" s="104" t="s">
        <v>39</v>
      </c>
      <c r="C3" s="105"/>
      <c r="D3" s="101" t="s">
        <v>8</v>
      </c>
      <c r="E3" s="102"/>
      <c r="F3" s="103"/>
      <c r="G3" s="13"/>
      <c r="H3" s="104" t="s">
        <v>39</v>
      </c>
      <c r="I3" s="105"/>
      <c r="J3" s="101" t="s">
        <v>8</v>
      </c>
      <c r="K3" s="103"/>
    </row>
    <row r="4" spans="1:12" ht="47.25" x14ac:dyDescent="0.25">
      <c r="A4" s="18"/>
      <c r="B4" s="16" t="s">
        <v>38</v>
      </c>
      <c r="C4" s="15" t="s">
        <v>36</v>
      </c>
      <c r="D4" s="16" t="s">
        <v>38</v>
      </c>
      <c r="E4" s="17" t="s">
        <v>37</v>
      </c>
      <c r="F4" s="15" t="s">
        <v>36</v>
      </c>
      <c r="G4" s="13"/>
      <c r="H4" s="16" t="s">
        <v>35</v>
      </c>
      <c r="I4" s="15" t="s">
        <v>34</v>
      </c>
      <c r="J4" s="16" t="s">
        <v>33</v>
      </c>
      <c r="K4" s="15" t="s">
        <v>32</v>
      </c>
      <c r="L4" s="3" t="s">
        <v>31</v>
      </c>
    </row>
    <row r="5" spans="1:12" x14ac:dyDescent="0.25">
      <c r="B5" s="14"/>
      <c r="C5" s="13"/>
      <c r="D5" s="14"/>
      <c r="E5" s="14"/>
      <c r="F5" s="13"/>
      <c r="G5" s="13"/>
      <c r="H5" s="14"/>
      <c r="I5" s="13"/>
      <c r="J5" s="14"/>
      <c r="K5" s="13"/>
    </row>
    <row r="6" spans="1:12" x14ac:dyDescent="0.25">
      <c r="A6" s="3" t="s">
        <v>30</v>
      </c>
      <c r="B6" s="10"/>
      <c r="C6" s="10"/>
      <c r="D6" s="10">
        <f>'[2]Cost and Consumption by month'!D115</f>
        <v>1462625.79</v>
      </c>
      <c r="E6" s="11">
        <f>D6/D19</f>
        <v>7.9630323314182183E-2</v>
      </c>
      <c r="F6" s="10">
        <f>D6</f>
        <v>1462625.79</v>
      </c>
      <c r="G6" s="12">
        <v>40817</v>
      </c>
      <c r="H6" s="10">
        <f t="shared" ref="H6:H17" si="0">$I$19*E6</f>
        <v>1537364.0443089562</v>
      </c>
      <c r="I6" s="10">
        <f>H6</f>
        <v>1537364.0443089562</v>
      </c>
      <c r="J6" s="10">
        <v>1340604</v>
      </c>
      <c r="K6" s="10">
        <f>J6</f>
        <v>1340604</v>
      </c>
      <c r="L6" s="4">
        <f>+I6-K6</f>
        <v>196760.04430895625</v>
      </c>
    </row>
    <row r="7" spans="1:12" ht="15.6" x14ac:dyDescent="0.3">
      <c r="A7" s="3" t="s">
        <v>29</v>
      </c>
      <c r="B7" s="10"/>
      <c r="C7" s="10"/>
      <c r="D7" s="10">
        <f>'[2]Cost and Consumption by month'!D116</f>
        <v>1493468.5299999998</v>
      </c>
      <c r="E7" s="11">
        <f>D7/D19</f>
        <v>8.1309506995262529E-2</v>
      </c>
      <c r="F7" s="10">
        <f t="shared" ref="F7:F17" si="1">F6+D7</f>
        <v>2956094.32</v>
      </c>
      <c r="G7" s="12">
        <v>40848</v>
      </c>
      <c r="H7" s="10">
        <f t="shared" si="0"/>
        <v>1569782.8077603851</v>
      </c>
      <c r="I7" s="4">
        <f t="shared" ref="I7:I17" si="2">I6+H7</f>
        <v>3107146.8520693416</v>
      </c>
      <c r="J7" s="10">
        <v>1416069</v>
      </c>
      <c r="K7" s="10">
        <f t="shared" ref="K7:K17" si="3">K6+J7</f>
        <v>2756673</v>
      </c>
      <c r="L7" s="4">
        <f>+I7-K7</f>
        <v>350473.85206934158</v>
      </c>
    </row>
    <row r="8" spans="1:12" ht="15.6" x14ac:dyDescent="0.3">
      <c r="A8" s="3" t="s">
        <v>28</v>
      </c>
      <c r="B8" s="10"/>
      <c r="C8" s="10"/>
      <c r="D8" s="10">
        <f>'[2]Cost and Consumption by month'!D117</f>
        <v>1684623.94</v>
      </c>
      <c r="E8" s="11">
        <f>D8/D19</f>
        <v>9.1716657754962364E-2</v>
      </c>
      <c r="F8" s="10">
        <f t="shared" si="1"/>
        <v>4640718.26</v>
      </c>
      <c r="G8" s="3" t="s">
        <v>28</v>
      </c>
      <c r="H8" s="10">
        <f t="shared" si="0"/>
        <v>1770706.0078149508</v>
      </c>
      <c r="I8" s="4">
        <f t="shared" si="2"/>
        <v>4877852.8598842919</v>
      </c>
      <c r="J8" s="10">
        <v>1569458</v>
      </c>
      <c r="K8" s="10">
        <f t="shared" si="3"/>
        <v>4326131</v>
      </c>
      <c r="L8" s="4">
        <f t="shared" ref="L8:L9" si="4">+I8-K8</f>
        <v>551721.85988429189</v>
      </c>
    </row>
    <row r="9" spans="1:12" ht="15.6" x14ac:dyDescent="0.3">
      <c r="A9" s="3" t="s">
        <v>27</v>
      </c>
      <c r="B9" s="10"/>
      <c r="C9" s="10"/>
      <c r="D9" s="10">
        <f>'[2]Cost and Consumption by month'!D118</f>
        <v>1708492.04</v>
      </c>
      <c r="E9" s="11">
        <f>D9/D19</f>
        <v>9.3016118309322771E-2</v>
      </c>
      <c r="F9" s="10">
        <f t="shared" si="1"/>
        <v>6349210.2999999998</v>
      </c>
      <c r="G9" s="3" t="s">
        <v>27</v>
      </c>
      <c r="H9" s="10">
        <f t="shared" si="0"/>
        <v>1795793.7363350191</v>
      </c>
      <c r="I9" s="4">
        <f t="shared" si="2"/>
        <v>6673646.5962193105</v>
      </c>
      <c r="J9" s="10">
        <v>1603054</v>
      </c>
      <c r="K9" s="10">
        <f t="shared" si="3"/>
        <v>5929185</v>
      </c>
      <c r="L9" s="4">
        <f t="shared" si="4"/>
        <v>744461.59621931054</v>
      </c>
    </row>
    <row r="10" spans="1:12" ht="15.6" x14ac:dyDescent="0.3">
      <c r="A10" s="3" t="s">
        <v>26</v>
      </c>
      <c r="B10" s="10"/>
      <c r="C10" s="10"/>
      <c r="D10" s="10">
        <f>'[2]Cost and Consumption by month'!D119</f>
        <v>1566531.4600000002</v>
      </c>
      <c r="E10" s="11">
        <f>D10/D19</f>
        <v>8.528730143725817E-2</v>
      </c>
      <c r="F10" s="10">
        <f t="shared" si="1"/>
        <v>7915741.7599999998</v>
      </c>
      <c r="G10" s="3" t="s">
        <v>26</v>
      </c>
      <c r="H10" s="10">
        <f t="shared" si="0"/>
        <v>1646579.1573952856</v>
      </c>
      <c r="I10" s="4">
        <f t="shared" si="2"/>
        <v>8320225.7536145961</v>
      </c>
      <c r="J10" s="10">
        <v>1457777</v>
      </c>
      <c r="K10" s="10">
        <f t="shared" si="3"/>
        <v>7386962</v>
      </c>
      <c r="L10" s="4">
        <f>+I10-K10</f>
        <v>933263.75361459609</v>
      </c>
    </row>
    <row r="11" spans="1:12" ht="15.6" x14ac:dyDescent="0.3">
      <c r="A11" s="3" t="s">
        <v>25</v>
      </c>
      <c r="B11" s="10"/>
      <c r="C11" s="10"/>
      <c r="D11" s="10">
        <f>'[2]Cost and Consumption by month'!D120</f>
        <v>1659539.87</v>
      </c>
      <c r="E11" s="11">
        <f>D11/D19</f>
        <v>9.0350995657526231E-2</v>
      </c>
      <c r="F11" s="10">
        <f t="shared" si="1"/>
        <v>9575281.629999999</v>
      </c>
      <c r="G11" s="3" t="s">
        <v>25</v>
      </c>
      <c r="H11" s="10">
        <f t="shared" si="0"/>
        <v>1744340.1748270551</v>
      </c>
      <c r="I11" s="4">
        <f t="shared" si="2"/>
        <v>10064565.928441651</v>
      </c>
      <c r="J11" s="10">
        <v>989255</v>
      </c>
      <c r="K11" s="10">
        <f t="shared" si="3"/>
        <v>8376217</v>
      </c>
      <c r="L11" s="4">
        <f>+I11-K11</f>
        <v>1688348.9284416512</v>
      </c>
    </row>
    <row r="12" spans="1:12" ht="15.6" x14ac:dyDescent="0.3">
      <c r="A12" s="3" t="s">
        <v>24</v>
      </c>
      <c r="B12" s="10"/>
      <c r="C12" s="10"/>
      <c r="D12" s="10">
        <f>'[2]Cost and Consumption by month'!D121</f>
        <v>1309764.8700000001</v>
      </c>
      <c r="E12" s="11">
        <f>D12/D19</f>
        <v>7.130805485363266E-2</v>
      </c>
      <c r="F12" s="10">
        <f t="shared" si="1"/>
        <v>10885046.5</v>
      </c>
      <c r="G12" s="3" t="s">
        <v>24</v>
      </c>
      <c r="H12" s="10">
        <f t="shared" si="0"/>
        <v>1376692.1323307136</v>
      </c>
      <c r="I12" s="4">
        <f t="shared" si="2"/>
        <v>11441258.060772365</v>
      </c>
      <c r="J12" s="10">
        <v>45951</v>
      </c>
      <c r="K12" s="10">
        <f t="shared" si="3"/>
        <v>8422168</v>
      </c>
    </row>
    <row r="13" spans="1:12" ht="15.6" x14ac:dyDescent="0.3">
      <c r="A13" s="3" t="s">
        <v>23</v>
      </c>
      <c r="B13" s="10"/>
      <c r="C13" s="10"/>
      <c r="D13" s="10">
        <f>'[2]Cost and Consumption by month'!D122</f>
        <v>1436752.77</v>
      </c>
      <c r="E13" s="11">
        <f>D13/D19</f>
        <v>7.8221708095032857E-2</v>
      </c>
      <c r="F13" s="10">
        <f t="shared" si="1"/>
        <v>12321799.27</v>
      </c>
      <c r="G13" s="3" t="s">
        <v>23</v>
      </c>
      <c r="H13" s="10">
        <f t="shared" si="0"/>
        <v>1510168.9470136415</v>
      </c>
      <c r="I13" s="4">
        <f t="shared" si="2"/>
        <v>12951427.007786006</v>
      </c>
      <c r="J13" s="10">
        <f>'[2]Cost and Consumption by month'!K122</f>
        <v>0</v>
      </c>
      <c r="K13" s="10">
        <f t="shared" si="3"/>
        <v>8422168</v>
      </c>
    </row>
    <row r="14" spans="1:12" ht="15.6" x14ac:dyDescent="0.3">
      <c r="A14" s="3" t="s">
        <v>22</v>
      </c>
      <c r="B14" s="10"/>
      <c r="C14" s="10"/>
      <c r="D14" s="10">
        <f>'[2]Cost and Consumption by month'!D123</f>
        <v>1459204.6199999999</v>
      </c>
      <c r="E14" s="11">
        <f>D14/D19</f>
        <v>7.9444063181839802E-2</v>
      </c>
      <c r="F14" s="10">
        <f t="shared" si="1"/>
        <v>13781003.889999999</v>
      </c>
      <c r="G14" s="3" t="s">
        <v>22</v>
      </c>
      <c r="H14" s="10">
        <f t="shared" si="0"/>
        <v>1533768.0570212791</v>
      </c>
      <c r="I14" s="4">
        <f t="shared" si="2"/>
        <v>14485195.064807285</v>
      </c>
      <c r="J14" s="10">
        <f>'[2]Cost and Consumption by month'!K123</f>
        <v>0</v>
      </c>
      <c r="K14" s="10">
        <f t="shared" si="3"/>
        <v>8422168</v>
      </c>
    </row>
    <row r="15" spans="1:12" ht="15.6" x14ac:dyDescent="0.3">
      <c r="A15" s="3" t="s">
        <v>21</v>
      </c>
      <c r="B15" s="10"/>
      <c r="C15" s="10"/>
      <c r="D15" s="10">
        <f>'[2]Cost and Consumption by month'!D124</f>
        <v>1605753.03</v>
      </c>
      <c r="E15" s="11">
        <f>D15/D19</f>
        <v>8.7422657125188319E-2</v>
      </c>
      <c r="F15" s="10">
        <f t="shared" si="1"/>
        <v>15386756.919999998</v>
      </c>
      <c r="G15" s="3" t="s">
        <v>21</v>
      </c>
      <c r="H15" s="10">
        <f t="shared" si="0"/>
        <v>1687804.8980403668</v>
      </c>
      <c r="I15" s="4">
        <f t="shared" si="2"/>
        <v>16172999.962847652</v>
      </c>
      <c r="J15" s="10">
        <f>'[2]Cost and Consumption by month'!K124</f>
        <v>0</v>
      </c>
      <c r="K15" s="10">
        <f t="shared" si="3"/>
        <v>8422168</v>
      </c>
    </row>
    <row r="16" spans="1:12" ht="15.6" x14ac:dyDescent="0.3">
      <c r="A16" s="3" t="s">
        <v>20</v>
      </c>
      <c r="B16" s="10"/>
      <c r="C16" s="10"/>
      <c r="D16" s="10">
        <f>'[2]Cost and Consumption by month'!D125</f>
        <v>1562596.23</v>
      </c>
      <c r="E16" s="11">
        <f>D16/D19</f>
        <v>8.5073054129875689E-2</v>
      </c>
      <c r="F16" s="10">
        <f t="shared" si="1"/>
        <v>16949353.149999999</v>
      </c>
      <c r="G16" s="3" t="s">
        <v>20</v>
      </c>
      <c r="H16" s="10">
        <f t="shared" si="0"/>
        <v>1642442.8423176704</v>
      </c>
      <c r="I16" s="4">
        <f t="shared" si="2"/>
        <v>17815442.805165321</v>
      </c>
      <c r="J16" s="10">
        <f>'[2]Cost and Consumption by month'!K125</f>
        <v>0</v>
      </c>
      <c r="K16" s="10">
        <f t="shared" si="3"/>
        <v>8422168</v>
      </c>
    </row>
    <row r="17" spans="1:11" ht="15.6" x14ac:dyDescent="0.3">
      <c r="A17" s="3" t="s">
        <v>19</v>
      </c>
      <c r="B17" s="10"/>
      <c r="C17" s="10"/>
      <c r="D17" s="10">
        <f>'[2]Cost and Consumption by month'!D126</f>
        <v>1418345.5999999999</v>
      </c>
      <c r="E17" s="11">
        <f>D17/D19</f>
        <v>7.7219559145916411E-2</v>
      </c>
      <c r="F17" s="10">
        <f t="shared" si="1"/>
        <v>18367698.75</v>
      </c>
      <c r="G17" s="3" t="s">
        <v>19</v>
      </c>
      <c r="H17" s="10">
        <f t="shared" si="0"/>
        <v>1490821.1948346768</v>
      </c>
      <c r="I17" s="4">
        <f t="shared" si="2"/>
        <v>19306263.999999996</v>
      </c>
      <c r="J17" s="10">
        <f>'[2]Cost and Consumption by month'!K126</f>
        <v>0</v>
      </c>
      <c r="K17" s="10">
        <f t="shared" si="3"/>
        <v>8422168</v>
      </c>
    </row>
    <row r="19" spans="1:11" ht="15.6" x14ac:dyDescent="0.3">
      <c r="A19" s="9" t="s">
        <v>18</v>
      </c>
      <c r="C19" s="4">
        <v>20781460</v>
      </c>
      <c r="D19" s="4">
        <f>SUM(D6:D18)</f>
        <v>18367698.75</v>
      </c>
      <c r="E19" s="8">
        <f>SUM(E6:E18)</f>
        <v>0.99999999999999978</v>
      </c>
      <c r="H19" s="4">
        <f>SUM(H6:H18)</f>
        <v>19306263.999999996</v>
      </c>
      <c r="I19" s="4">
        <v>19306264</v>
      </c>
    </row>
    <row r="21" spans="1:11" ht="15.6" x14ac:dyDescent="0.3">
      <c r="A21" s="3" t="s">
        <v>17</v>
      </c>
      <c r="D21" s="4">
        <v>19305615.75</v>
      </c>
    </row>
    <row r="22" spans="1:11" ht="15.6" x14ac:dyDescent="0.3">
      <c r="D22" s="7"/>
    </row>
    <row r="23" spans="1:11" ht="18" x14ac:dyDescent="0.35">
      <c r="A23" s="3" t="s">
        <v>16</v>
      </c>
      <c r="C23" s="6"/>
      <c r="D23" s="4">
        <f>D21-D19</f>
        <v>937917</v>
      </c>
    </row>
    <row r="24" spans="1:11" x14ac:dyDescent="0.25">
      <c r="A24" s="3" t="s">
        <v>15</v>
      </c>
      <c r="D24" s="4">
        <v>-578674.22</v>
      </c>
    </row>
    <row r="25" spans="1:11" x14ac:dyDescent="0.25">
      <c r="A25" s="3" t="s">
        <v>14</v>
      </c>
      <c r="D25" s="4">
        <v>-692323.35</v>
      </c>
    </row>
    <row r="26" spans="1:11" x14ac:dyDescent="0.25">
      <c r="A26" s="3" t="s">
        <v>13</v>
      </c>
      <c r="D26" s="5">
        <f>'[2]Cost and Consumption by month'!P115</f>
        <v>148457.69000000018</v>
      </c>
    </row>
    <row r="27" spans="1:11" x14ac:dyDescent="0.25">
      <c r="D27" s="4">
        <f>SUM(D23:D26)</f>
        <v>-184622.87999999977</v>
      </c>
    </row>
  </sheetData>
  <mergeCells count="6">
    <mergeCell ref="B2:F2"/>
    <mergeCell ref="H2:K2"/>
    <mergeCell ref="B3:C3"/>
    <mergeCell ref="D3:F3"/>
    <mergeCell ref="H3:I3"/>
    <mergeCell ref="J3:K3"/>
  </mergeCells>
  <pageMargins left="0.7" right="0.7" top="0.75" bottom="0.75" header="0.3" footer="0.3"/>
  <pageSetup orientation="landscape" r:id="rId1"/>
  <headerFooter>
    <oddHeader>&amp;C&amp;"-,Bold"&amp;12&amp;K000000Utilities
 FY 2012 Projections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zoomScale="80" zoomScaleNormal="80" workbookViewId="0">
      <selection activeCell="C13" sqref="C13"/>
    </sheetView>
  </sheetViews>
  <sheetFormatPr defaultRowHeight="15" x14ac:dyDescent="0.25"/>
  <cols>
    <col min="1" max="1" width="8.28515625" customWidth="1"/>
    <col min="2" max="2" width="7.42578125" bestFit="1" customWidth="1"/>
    <col min="3" max="3" width="15" bestFit="1" customWidth="1"/>
  </cols>
  <sheetData>
    <row r="1" spans="1:8" s="49" customFormat="1" ht="15.6" x14ac:dyDescent="0.3">
      <c r="A1" s="49" t="s">
        <v>56</v>
      </c>
      <c r="F1" s="49" t="s">
        <v>45</v>
      </c>
      <c r="H1" s="49" t="s">
        <v>46</v>
      </c>
    </row>
    <row r="2" spans="1:8" ht="14.45" x14ac:dyDescent="0.3">
      <c r="C2" t="s">
        <v>42</v>
      </c>
    </row>
    <row r="3" spans="1:8" ht="14.45" x14ac:dyDescent="0.3">
      <c r="A3" t="s">
        <v>43</v>
      </c>
      <c r="B3" s="48">
        <v>4.16</v>
      </c>
      <c r="C3" s="48">
        <v>6</v>
      </c>
    </row>
    <row r="4" spans="1:8" ht="14.45" x14ac:dyDescent="0.3">
      <c r="A4" t="s">
        <v>44</v>
      </c>
      <c r="B4" s="48">
        <v>3.65</v>
      </c>
      <c r="C4" s="48">
        <v>23</v>
      </c>
    </row>
    <row r="5" spans="1:8" ht="14.45" x14ac:dyDescent="0.3">
      <c r="A5" t="s">
        <v>25</v>
      </c>
      <c r="B5" s="48">
        <v>4.1399999999999997</v>
      </c>
      <c r="C5" s="48">
        <v>14</v>
      </c>
    </row>
    <row r="6" spans="1:8" ht="14.45" x14ac:dyDescent="0.3">
      <c r="A6" t="s">
        <v>24</v>
      </c>
      <c r="B6" s="48">
        <v>4.4800000000000004</v>
      </c>
      <c r="C6" s="48">
        <v>15</v>
      </c>
    </row>
    <row r="7" spans="1:8" ht="14.45" x14ac:dyDescent="0.3">
      <c r="A7" t="s">
        <v>23</v>
      </c>
      <c r="B7" s="48">
        <v>3.81</v>
      </c>
      <c r="C7" s="48">
        <v>9</v>
      </c>
    </row>
    <row r="8" spans="1:8" ht="14.45" x14ac:dyDescent="0.3">
      <c r="A8" t="s">
        <v>22</v>
      </c>
      <c r="B8" s="48">
        <v>4.0999999999999996</v>
      </c>
      <c r="C8" s="48">
        <v>8</v>
      </c>
    </row>
    <row r="9" spans="1:8" ht="14.45" x14ac:dyDescent="0.3">
      <c r="A9" t="s">
        <v>62</v>
      </c>
    </row>
    <row r="10" spans="1:8" s="19" customFormat="1" ht="14.45" x14ac:dyDescent="0.3">
      <c r="A10" s="19" t="s">
        <v>63</v>
      </c>
    </row>
    <row r="11" spans="1:8" s="20" customFormat="1" ht="14.45" x14ac:dyDescent="0.3"/>
  </sheetData>
  <pageMargins left="0.25" right="0.25" top="0.75" bottom="0.75" header="0.3" footer="0.3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113"/>
  <sheetViews>
    <sheetView topLeftCell="A34" zoomScaleNormal="100" zoomScaleSheetLayoutView="50" workbookViewId="0">
      <selection activeCell="A59" sqref="A59:H64"/>
    </sheetView>
  </sheetViews>
  <sheetFormatPr defaultRowHeight="15" x14ac:dyDescent="0.25"/>
  <cols>
    <col min="1" max="1" width="14.5703125" customWidth="1"/>
    <col min="2" max="2" width="9.28515625" customWidth="1"/>
    <col min="3" max="3" width="10.28515625" style="58" customWidth="1"/>
    <col min="4" max="4" width="14.42578125" style="58" customWidth="1"/>
    <col min="5" max="5" width="7.28515625" style="58" bestFit="1" customWidth="1"/>
    <col min="6" max="6" width="9.7109375" style="58" bestFit="1" customWidth="1"/>
    <col min="7" max="7" width="10.28515625" style="58" customWidth="1"/>
    <col min="8" max="8" width="10" bestFit="1" customWidth="1"/>
    <col min="9" max="9" width="9.7109375" bestFit="1" customWidth="1"/>
    <col min="10" max="10" width="14.42578125" bestFit="1" customWidth="1"/>
    <col min="12" max="12" width="9.7109375" bestFit="1" customWidth="1"/>
    <col min="13" max="13" width="14.42578125" bestFit="1" customWidth="1"/>
    <col min="15" max="15" width="9.7109375" bestFit="1" customWidth="1"/>
    <col min="16" max="16" width="10.28515625" customWidth="1"/>
  </cols>
  <sheetData>
    <row r="2" spans="1:5" ht="14.45" x14ac:dyDescent="0.3">
      <c r="A2" s="68" t="s">
        <v>80</v>
      </c>
      <c r="B2" s="22" t="s">
        <v>6</v>
      </c>
      <c r="C2" s="58" t="s">
        <v>0</v>
      </c>
      <c r="D2" s="58" t="s">
        <v>1</v>
      </c>
    </row>
    <row r="3" spans="1:5" ht="14.45" x14ac:dyDescent="0.3">
      <c r="A3" s="1">
        <v>40909</v>
      </c>
      <c r="B3" s="53">
        <v>300</v>
      </c>
      <c r="C3" s="59">
        <v>774</v>
      </c>
      <c r="D3" s="58">
        <v>415</v>
      </c>
      <c r="E3" s="36">
        <f t="shared" ref="E3:E9" si="0">+D3/C3</f>
        <v>0.53617571059431524</v>
      </c>
    </row>
    <row r="4" spans="1:5" ht="14.45" x14ac:dyDescent="0.3">
      <c r="A4" s="1">
        <v>40940</v>
      </c>
      <c r="B4" s="53">
        <v>300</v>
      </c>
      <c r="C4" s="59">
        <v>395</v>
      </c>
      <c r="D4" s="58">
        <v>81</v>
      </c>
      <c r="E4" s="36">
        <f t="shared" si="0"/>
        <v>0.20506329113924052</v>
      </c>
    </row>
    <row r="5" spans="1:5" ht="14.45" x14ac:dyDescent="0.3">
      <c r="A5" s="1">
        <v>40969</v>
      </c>
      <c r="B5" s="53">
        <v>300</v>
      </c>
      <c r="C5" s="59">
        <v>262</v>
      </c>
      <c r="D5" s="58">
        <v>108</v>
      </c>
      <c r="E5" s="36">
        <f t="shared" si="0"/>
        <v>0.41221374045801529</v>
      </c>
    </row>
    <row r="6" spans="1:5" ht="14.45" x14ac:dyDescent="0.3">
      <c r="A6" s="1">
        <v>41000</v>
      </c>
      <c r="B6" s="53">
        <v>300</v>
      </c>
      <c r="C6" s="59">
        <v>341</v>
      </c>
      <c r="D6" s="58">
        <v>164</v>
      </c>
      <c r="E6" s="36">
        <f t="shared" si="0"/>
        <v>0.48093841642228741</v>
      </c>
    </row>
    <row r="7" spans="1:5" ht="14.45" x14ac:dyDescent="0.3">
      <c r="A7" s="1">
        <v>41030</v>
      </c>
      <c r="B7" s="53">
        <v>300</v>
      </c>
      <c r="C7" s="59">
        <v>509</v>
      </c>
      <c r="D7" s="58">
        <v>386</v>
      </c>
      <c r="E7" s="36">
        <f t="shared" si="0"/>
        <v>0.75834970530451862</v>
      </c>
    </row>
    <row r="8" spans="1:5" ht="14.45" x14ac:dyDescent="0.3">
      <c r="A8" s="1">
        <v>41061</v>
      </c>
      <c r="B8" s="53">
        <v>300</v>
      </c>
      <c r="C8" s="59">
        <v>569</v>
      </c>
      <c r="D8" s="58">
        <v>315</v>
      </c>
      <c r="E8" s="36">
        <f t="shared" si="0"/>
        <v>0.55360281195079086</v>
      </c>
    </row>
    <row r="9" spans="1:5" ht="14.45" x14ac:dyDescent="0.3">
      <c r="A9" s="1">
        <v>41091</v>
      </c>
      <c r="B9" s="53">
        <v>300</v>
      </c>
      <c r="C9" s="59"/>
      <c r="E9" s="36" t="e">
        <f t="shared" si="0"/>
        <v>#DIV/0!</v>
      </c>
    </row>
    <row r="10" spans="1:5" ht="14.45" x14ac:dyDescent="0.3">
      <c r="A10" s="1"/>
      <c r="B10" s="53"/>
      <c r="C10" s="59"/>
      <c r="E10" s="36"/>
    </row>
    <row r="11" spans="1:5" ht="14.45" x14ac:dyDescent="0.3">
      <c r="A11" s="1"/>
      <c r="B11" s="53"/>
      <c r="C11" s="59"/>
      <c r="E11" s="36"/>
    </row>
    <row r="12" spans="1:5" ht="14.45" x14ac:dyDescent="0.3">
      <c r="A12" s="1"/>
      <c r="B12" s="53"/>
      <c r="C12" s="59"/>
      <c r="E12" s="36"/>
    </row>
    <row r="13" spans="1:5" ht="14.45" x14ac:dyDescent="0.3">
      <c r="A13" s="1"/>
      <c r="B13" s="53"/>
      <c r="C13" s="59"/>
      <c r="D13" s="37"/>
      <c r="E13" s="36"/>
    </row>
    <row r="14" spans="1:5" ht="14.45" x14ac:dyDescent="0.3">
      <c r="A14" s="1"/>
      <c r="B14" s="53"/>
      <c r="C14" s="59"/>
      <c r="E14" s="36"/>
    </row>
    <row r="15" spans="1:5" ht="14.45" x14ac:dyDescent="0.3">
      <c r="A15" s="2"/>
      <c r="B15" s="2"/>
      <c r="C15" s="59"/>
      <c r="D15" s="59"/>
    </row>
    <row r="16" spans="1:5" ht="14.45" x14ac:dyDescent="0.3">
      <c r="A16" s="2"/>
      <c r="B16" s="2"/>
      <c r="C16" s="60"/>
      <c r="D16" s="60"/>
    </row>
    <row r="17" spans="1:17" ht="14.45" x14ac:dyDescent="0.3">
      <c r="A17" s="2"/>
      <c r="B17" s="2"/>
      <c r="C17" s="60"/>
      <c r="D17" s="60"/>
    </row>
    <row r="18" spans="1:17" ht="14.45" x14ac:dyDescent="0.3">
      <c r="C18" s="60"/>
      <c r="D18" s="60"/>
    </row>
    <row r="19" spans="1:17" ht="14.45" x14ac:dyDescent="0.3">
      <c r="C19" s="60"/>
      <c r="D19" s="60"/>
    </row>
    <row r="20" spans="1:17" ht="14.45" x14ac:dyDescent="0.3">
      <c r="C20" s="60"/>
      <c r="D20" s="60"/>
    </row>
    <row r="21" spans="1:17" ht="14.45" x14ac:dyDescent="0.3">
      <c r="C21" s="60"/>
      <c r="D21" s="60"/>
    </row>
    <row r="22" spans="1:17" ht="14.45" x14ac:dyDescent="0.3">
      <c r="C22" s="60"/>
      <c r="D22" s="60"/>
    </row>
    <row r="23" spans="1:17" ht="14.45" x14ac:dyDescent="0.3">
      <c r="C23" s="60"/>
      <c r="D23" s="60"/>
    </row>
    <row r="24" spans="1:17" ht="14.45" x14ac:dyDescent="0.3">
      <c r="C24" s="60"/>
      <c r="D24" s="60"/>
    </row>
    <row r="25" spans="1:17" ht="14.45" x14ac:dyDescent="0.3">
      <c r="C25" s="60"/>
      <c r="D25" s="60"/>
    </row>
    <row r="26" spans="1:17" ht="14.45" x14ac:dyDescent="0.3">
      <c r="A26" s="19"/>
      <c r="B26" s="27"/>
      <c r="C26" s="65"/>
      <c r="D26" s="65"/>
      <c r="E26" s="27"/>
      <c r="F26" s="65"/>
      <c r="G26" s="65"/>
      <c r="H26" s="27"/>
      <c r="I26" s="65"/>
      <c r="J26" s="65"/>
      <c r="K26" s="27"/>
      <c r="L26" s="65"/>
      <c r="M26" s="65"/>
      <c r="N26" s="27"/>
      <c r="O26" s="66"/>
      <c r="P26" s="66"/>
      <c r="Q26" s="27"/>
    </row>
    <row r="27" spans="1:17" ht="45.6" customHeight="1" x14ac:dyDescent="0.3">
      <c r="A27" s="26" t="s">
        <v>80</v>
      </c>
      <c r="B27" s="27" t="s">
        <v>6</v>
      </c>
      <c r="C27" s="67" t="s">
        <v>64</v>
      </c>
      <c r="D27" s="67" t="s">
        <v>65</v>
      </c>
      <c r="E27" s="27" t="s">
        <v>8</v>
      </c>
      <c r="F27" s="67" t="s">
        <v>64</v>
      </c>
      <c r="G27" s="67" t="s">
        <v>65</v>
      </c>
      <c r="H27" s="27" t="s">
        <v>9</v>
      </c>
      <c r="I27" s="67" t="s">
        <v>64</v>
      </c>
      <c r="J27" s="67" t="s">
        <v>65</v>
      </c>
      <c r="K27" s="27" t="s">
        <v>10</v>
      </c>
      <c r="L27" s="67" t="s">
        <v>64</v>
      </c>
      <c r="M27" s="67" t="s">
        <v>65</v>
      </c>
      <c r="N27" s="27" t="s">
        <v>11</v>
      </c>
      <c r="O27" s="67" t="s">
        <v>64</v>
      </c>
      <c r="P27" s="67" t="s">
        <v>65</v>
      </c>
      <c r="Q27" s="27" t="s">
        <v>12</v>
      </c>
    </row>
    <row r="28" spans="1:17" ht="14.45" x14ac:dyDescent="0.3">
      <c r="A28" s="29">
        <v>40817</v>
      </c>
      <c r="B28" s="24">
        <v>0.9</v>
      </c>
      <c r="C28" s="64" t="s">
        <v>67</v>
      </c>
      <c r="D28" s="64" t="s">
        <v>66</v>
      </c>
      <c r="E28" s="24">
        <v>0.82</v>
      </c>
      <c r="F28" s="64"/>
      <c r="G28" s="64"/>
      <c r="H28" s="24">
        <v>0.79</v>
      </c>
      <c r="I28" s="64"/>
      <c r="J28" s="64"/>
      <c r="K28" s="24">
        <v>0.77</v>
      </c>
      <c r="L28" s="64"/>
      <c r="M28" s="64"/>
      <c r="N28" s="24">
        <v>0.87</v>
      </c>
      <c r="O28" s="66"/>
      <c r="P28" s="66"/>
      <c r="Q28" s="24">
        <v>0.76</v>
      </c>
    </row>
    <row r="29" spans="1:17" ht="14.45" x14ac:dyDescent="0.3">
      <c r="A29" s="29">
        <v>40848</v>
      </c>
      <c r="B29" s="24">
        <v>0.9</v>
      </c>
      <c r="C29" s="64" t="s">
        <v>70</v>
      </c>
      <c r="D29" s="64" t="s">
        <v>68</v>
      </c>
      <c r="E29" s="24">
        <v>0.92</v>
      </c>
      <c r="F29" s="64"/>
      <c r="G29" s="64"/>
      <c r="H29" s="24">
        <v>0.77</v>
      </c>
      <c r="I29" s="64"/>
      <c r="J29" s="64"/>
      <c r="K29" s="24">
        <v>0.88</v>
      </c>
      <c r="L29" s="64"/>
      <c r="M29" s="64"/>
      <c r="N29" s="24">
        <v>0.95</v>
      </c>
      <c r="O29" s="66"/>
      <c r="P29" s="66"/>
      <c r="Q29" s="24">
        <v>0.94</v>
      </c>
    </row>
    <row r="30" spans="1:17" ht="14.45" x14ac:dyDescent="0.3">
      <c r="A30" s="29">
        <v>40878</v>
      </c>
      <c r="B30" s="24">
        <v>0.9</v>
      </c>
      <c r="C30" s="64" t="s">
        <v>71</v>
      </c>
      <c r="D30" s="64" t="s">
        <v>69</v>
      </c>
      <c r="E30" s="24">
        <v>0.87</v>
      </c>
      <c r="F30" s="64"/>
      <c r="G30" s="64"/>
      <c r="H30" s="24">
        <v>0.94</v>
      </c>
      <c r="I30" s="64"/>
      <c r="J30" s="64"/>
      <c r="K30" s="24">
        <v>0.82</v>
      </c>
      <c r="L30" s="64"/>
      <c r="M30" s="64"/>
      <c r="N30" s="24">
        <v>0.91</v>
      </c>
      <c r="O30" s="66"/>
      <c r="P30" s="66"/>
      <c r="Q30" s="24">
        <v>0.87</v>
      </c>
    </row>
    <row r="31" spans="1:17" ht="14.45" x14ac:dyDescent="0.3">
      <c r="A31" s="29">
        <v>40909</v>
      </c>
      <c r="B31" s="24">
        <v>0.9</v>
      </c>
      <c r="C31" s="64" t="s">
        <v>73</v>
      </c>
      <c r="D31" s="64" t="s">
        <v>72</v>
      </c>
      <c r="E31" s="24">
        <v>0.75</v>
      </c>
      <c r="F31" s="64"/>
      <c r="G31" s="64"/>
      <c r="H31" s="24">
        <v>0.92</v>
      </c>
      <c r="I31" s="64"/>
      <c r="J31" s="64"/>
      <c r="K31" s="24">
        <v>0.82</v>
      </c>
      <c r="L31" s="64"/>
      <c r="M31" s="64"/>
      <c r="N31" s="24">
        <v>0.73</v>
      </c>
      <c r="O31" s="66"/>
      <c r="P31" s="66"/>
      <c r="Q31" s="24">
        <v>0.7</v>
      </c>
    </row>
    <row r="32" spans="1:17" ht="14.45" x14ac:dyDescent="0.3">
      <c r="A32" s="29">
        <v>40940</v>
      </c>
      <c r="B32" s="24">
        <v>0.9</v>
      </c>
      <c r="C32" s="64" t="s">
        <v>75</v>
      </c>
      <c r="D32" s="64" t="s">
        <v>74</v>
      </c>
      <c r="E32" s="24">
        <v>0.94</v>
      </c>
      <c r="F32" s="64"/>
      <c r="G32" s="64"/>
      <c r="H32" s="24">
        <v>0.96</v>
      </c>
      <c r="I32" s="64"/>
      <c r="J32" s="64"/>
      <c r="K32" s="24">
        <v>0.92</v>
      </c>
      <c r="L32" s="64"/>
      <c r="M32" s="64"/>
      <c r="N32" s="24">
        <v>0.97</v>
      </c>
      <c r="O32" s="66"/>
      <c r="P32" s="66"/>
      <c r="Q32" s="24">
        <v>0.92</v>
      </c>
    </row>
    <row r="33" spans="1:17" ht="14.45" x14ac:dyDescent="0.3">
      <c r="A33" s="29">
        <v>40969</v>
      </c>
      <c r="B33" s="24">
        <v>0.9</v>
      </c>
      <c r="C33" s="64" t="s">
        <v>77</v>
      </c>
      <c r="D33" s="64" t="s">
        <v>76</v>
      </c>
      <c r="E33" s="24">
        <v>0.97</v>
      </c>
      <c r="F33" s="64" t="s">
        <v>81</v>
      </c>
      <c r="G33" s="64" t="s">
        <v>81</v>
      </c>
      <c r="H33" s="24">
        <v>0.86</v>
      </c>
      <c r="I33" s="64" t="s">
        <v>87</v>
      </c>
      <c r="J33" s="64" t="s">
        <v>84</v>
      </c>
      <c r="K33" s="24">
        <v>0.84</v>
      </c>
      <c r="L33" s="64" t="s">
        <v>90</v>
      </c>
      <c r="M33" s="64" t="s">
        <v>88</v>
      </c>
      <c r="N33" s="24">
        <v>0.9</v>
      </c>
      <c r="O33" s="69" t="s">
        <v>95</v>
      </c>
      <c r="P33" s="69" t="s">
        <v>92</v>
      </c>
      <c r="Q33" s="24">
        <v>0.86599999999999999</v>
      </c>
    </row>
    <row r="34" spans="1:17" ht="14.45" x14ac:dyDescent="0.3">
      <c r="A34" s="29">
        <v>41000</v>
      </c>
      <c r="B34" s="24">
        <v>0.9</v>
      </c>
      <c r="C34" s="64" t="s">
        <v>79</v>
      </c>
      <c r="D34" s="64" t="s">
        <v>78</v>
      </c>
      <c r="E34" s="24">
        <v>0.81799999999999995</v>
      </c>
      <c r="F34" s="64" t="s">
        <v>83</v>
      </c>
      <c r="G34" s="64" t="s">
        <v>82</v>
      </c>
      <c r="H34" s="24">
        <v>0.70299999999999996</v>
      </c>
      <c r="I34" s="64" t="s">
        <v>86</v>
      </c>
      <c r="J34" s="64" t="s">
        <v>85</v>
      </c>
      <c r="K34" s="24">
        <v>0.70099999999999996</v>
      </c>
      <c r="L34" s="64" t="s">
        <v>91</v>
      </c>
      <c r="M34" s="64" t="s">
        <v>89</v>
      </c>
      <c r="N34" s="24">
        <v>0.76</v>
      </c>
      <c r="O34" s="69" t="s">
        <v>94</v>
      </c>
      <c r="P34" s="69" t="s">
        <v>93</v>
      </c>
      <c r="Q34" s="24">
        <v>0.82199999999999995</v>
      </c>
    </row>
    <row r="35" spans="1:17" ht="14.45" x14ac:dyDescent="0.3">
      <c r="A35" s="29">
        <v>41030</v>
      </c>
      <c r="B35" s="24">
        <v>0.9</v>
      </c>
      <c r="C35" s="73">
        <v>678</v>
      </c>
      <c r="D35" s="73">
        <v>638</v>
      </c>
      <c r="E35" s="24">
        <f>D35/C35</f>
        <v>0.94100294985250732</v>
      </c>
      <c r="F35" s="73">
        <v>11</v>
      </c>
      <c r="G35" s="73">
        <v>10</v>
      </c>
      <c r="H35" s="24">
        <f>G35/F35</f>
        <v>0.90909090909090906</v>
      </c>
      <c r="I35" s="73">
        <v>180</v>
      </c>
      <c r="J35" s="73">
        <v>167</v>
      </c>
      <c r="K35" s="24">
        <f>J35/I35</f>
        <v>0.92777777777777781</v>
      </c>
      <c r="L35" s="73">
        <v>343</v>
      </c>
      <c r="M35" s="73">
        <v>331</v>
      </c>
      <c r="N35" s="24">
        <f>M35/L35</f>
        <v>0.96501457725947526</v>
      </c>
      <c r="O35" s="74">
        <v>144</v>
      </c>
      <c r="P35" s="74">
        <v>131</v>
      </c>
      <c r="Q35" s="24">
        <f>P35/O35</f>
        <v>0.90972222222222221</v>
      </c>
    </row>
    <row r="36" spans="1:17" ht="14.45" x14ac:dyDescent="0.3">
      <c r="A36" s="29">
        <v>41061</v>
      </c>
      <c r="B36" s="24">
        <v>0.9</v>
      </c>
      <c r="C36" s="64"/>
      <c r="D36" s="64"/>
      <c r="E36" s="24"/>
      <c r="F36" s="64"/>
      <c r="G36" s="64"/>
      <c r="H36" s="24"/>
      <c r="I36" s="64"/>
      <c r="J36" s="64"/>
      <c r="K36" s="24"/>
      <c r="L36" s="64"/>
      <c r="M36" s="64"/>
      <c r="N36" s="24"/>
      <c r="O36" s="66"/>
      <c r="P36" s="66"/>
      <c r="Q36" s="24"/>
    </row>
    <row r="37" spans="1:17" ht="14.45" x14ac:dyDescent="0.3">
      <c r="A37" s="29">
        <v>41091</v>
      </c>
      <c r="B37" s="24">
        <v>0.9</v>
      </c>
      <c r="C37" s="64"/>
      <c r="D37" s="64"/>
      <c r="E37" s="24"/>
      <c r="F37" s="64"/>
      <c r="G37" s="64"/>
      <c r="H37" s="24"/>
      <c r="I37" s="64"/>
      <c r="J37" s="64"/>
      <c r="K37" s="24"/>
      <c r="L37" s="64"/>
      <c r="M37" s="64"/>
      <c r="N37" s="24"/>
      <c r="O37" s="66"/>
      <c r="P37" s="66"/>
      <c r="Q37" s="24"/>
    </row>
    <row r="38" spans="1:17" ht="14.45" x14ac:dyDescent="0.3">
      <c r="A38" s="31"/>
      <c r="B38" s="32"/>
      <c r="C38" s="64"/>
      <c r="D38" s="64"/>
      <c r="E38" s="25"/>
      <c r="F38" s="64"/>
      <c r="G38" s="64"/>
      <c r="H38" s="25"/>
      <c r="I38" s="64"/>
      <c r="J38" s="64"/>
      <c r="K38" s="25"/>
      <c r="L38" s="64"/>
      <c r="M38" s="64"/>
      <c r="N38" s="25"/>
      <c r="O38" s="66"/>
      <c r="P38" s="66"/>
      <c r="Q38" s="27"/>
    </row>
    <row r="39" spans="1:17" ht="14.45" x14ac:dyDescent="0.3">
      <c r="A39" s="31"/>
      <c r="B39" s="32"/>
      <c r="C39" s="65"/>
      <c r="D39" s="65"/>
      <c r="E39" s="33"/>
      <c r="F39" s="65"/>
      <c r="G39" s="65"/>
      <c r="H39" s="33"/>
      <c r="I39" s="65"/>
      <c r="J39" s="65"/>
      <c r="K39" s="33"/>
      <c r="L39" s="65"/>
      <c r="M39" s="65"/>
      <c r="N39" s="33"/>
      <c r="O39" s="66"/>
      <c r="P39" s="66"/>
      <c r="Q39" s="27"/>
    </row>
    <row r="40" spans="1:17" ht="14.45" x14ac:dyDescent="0.3">
      <c r="A40" s="31"/>
      <c r="B40" s="32"/>
      <c r="C40" s="65"/>
      <c r="D40" s="65"/>
      <c r="E40" s="33"/>
      <c r="F40" s="65"/>
      <c r="G40" s="65"/>
      <c r="H40" s="33"/>
      <c r="I40" s="65"/>
      <c r="J40" s="65"/>
      <c r="K40" s="33"/>
      <c r="L40" s="65"/>
      <c r="M40" s="65"/>
      <c r="N40" s="33"/>
      <c r="O40" s="66"/>
      <c r="P40" s="66"/>
      <c r="Q40" s="27"/>
    </row>
    <row r="41" spans="1:17" ht="14.45" x14ac:dyDescent="0.3">
      <c r="A41" s="19"/>
      <c r="B41" s="27"/>
      <c r="C41" s="65"/>
      <c r="D41" s="65"/>
      <c r="E41" s="33"/>
      <c r="F41" s="65"/>
      <c r="G41" s="65"/>
      <c r="H41" s="33"/>
      <c r="I41" s="65"/>
      <c r="J41" s="65"/>
      <c r="K41" s="33"/>
      <c r="L41" s="65"/>
      <c r="M41" s="65"/>
      <c r="N41" s="33"/>
      <c r="O41" s="66"/>
      <c r="P41" s="66"/>
      <c r="Q41" s="27"/>
    </row>
    <row r="42" spans="1:17" ht="14.45" x14ac:dyDescent="0.3">
      <c r="A42" s="19"/>
      <c r="B42" s="27"/>
      <c r="C42" s="65"/>
      <c r="D42" s="65"/>
      <c r="E42" s="33"/>
      <c r="F42" s="65"/>
      <c r="G42" s="65"/>
      <c r="H42" s="33"/>
      <c r="I42" s="65"/>
      <c r="J42" s="65"/>
      <c r="K42" s="33"/>
      <c r="L42" s="65"/>
      <c r="M42" s="65"/>
      <c r="N42" s="33"/>
      <c r="O42" s="66"/>
      <c r="P42" s="66"/>
      <c r="Q42" s="27"/>
    </row>
    <row r="43" spans="1:17" ht="14.45" x14ac:dyDescent="0.3">
      <c r="A43" s="19"/>
      <c r="B43" s="27"/>
      <c r="C43" s="65"/>
      <c r="D43" s="65"/>
      <c r="E43" s="33"/>
      <c r="F43" s="65"/>
      <c r="G43" s="65"/>
      <c r="H43" s="33"/>
      <c r="I43" s="65"/>
      <c r="J43" s="65"/>
      <c r="K43" s="33"/>
      <c r="L43" s="65"/>
      <c r="M43" s="65"/>
      <c r="N43" s="33"/>
      <c r="O43" s="66"/>
      <c r="P43" s="66"/>
      <c r="Q43" s="27"/>
    </row>
    <row r="44" spans="1:17" ht="14.45" x14ac:dyDescent="0.3">
      <c r="A44" s="19"/>
      <c r="B44" s="27"/>
      <c r="C44" s="65"/>
      <c r="D44" s="65"/>
      <c r="E44" s="33"/>
      <c r="F44" s="65"/>
      <c r="G44" s="65"/>
      <c r="H44" s="33"/>
      <c r="I44" s="65"/>
      <c r="J44" s="65"/>
      <c r="K44" s="33"/>
      <c r="L44" s="65"/>
      <c r="M44" s="65"/>
      <c r="N44" s="33"/>
      <c r="O44" s="66"/>
      <c r="P44" s="66"/>
      <c r="Q44" s="27"/>
    </row>
    <row r="58" spans="1:16" ht="14.45" x14ac:dyDescent="0.3">
      <c r="C58"/>
      <c r="D58"/>
      <c r="E58"/>
      <c r="F58"/>
      <c r="G58"/>
    </row>
    <row r="59" spans="1:16" ht="15.6" x14ac:dyDescent="0.3">
      <c r="B59" s="49" t="s">
        <v>191</v>
      </c>
      <c r="C59" s="49"/>
      <c r="D59" s="49"/>
      <c r="E59"/>
      <c r="F59"/>
      <c r="G59"/>
    </row>
    <row r="60" spans="1:16" ht="15.75" x14ac:dyDescent="0.25">
      <c r="A60" s="77" t="s">
        <v>80</v>
      </c>
      <c r="B60" s="78" t="s">
        <v>0</v>
      </c>
      <c r="C60" s="78" t="s">
        <v>198</v>
      </c>
      <c r="D60" s="78" t="s">
        <v>201</v>
      </c>
      <c r="E60" s="77" t="s">
        <v>209</v>
      </c>
      <c r="F60" s="77" t="s">
        <v>205</v>
      </c>
      <c r="G60" s="77" t="s">
        <v>206</v>
      </c>
      <c r="H60" s="77" t="s">
        <v>207</v>
      </c>
      <c r="J60" s="58"/>
      <c r="K60" s="58"/>
      <c r="L60" s="58"/>
    </row>
    <row r="61" spans="1:16" ht="15.75" x14ac:dyDescent="0.25">
      <c r="A61" s="79" t="s">
        <v>202</v>
      </c>
      <c r="B61" s="78">
        <v>568</v>
      </c>
      <c r="C61" s="78">
        <v>253</v>
      </c>
      <c r="D61" s="78">
        <v>199</v>
      </c>
      <c r="E61" s="78">
        <v>30</v>
      </c>
      <c r="F61" s="78">
        <v>42</v>
      </c>
      <c r="G61" s="78">
        <v>42</v>
      </c>
      <c r="H61" s="78">
        <v>2</v>
      </c>
      <c r="I61" s="76"/>
      <c r="J61" s="58"/>
      <c r="K61" s="58"/>
      <c r="L61" s="58"/>
      <c r="M61" s="58"/>
      <c r="N61" s="58"/>
      <c r="O61" s="58"/>
      <c r="P61" s="58"/>
    </row>
    <row r="62" spans="1:16" ht="15.75" x14ac:dyDescent="0.25">
      <c r="A62" s="79" t="s">
        <v>203</v>
      </c>
      <c r="B62" s="78"/>
      <c r="C62" s="78"/>
      <c r="D62" s="77"/>
      <c r="E62" s="77"/>
      <c r="F62" s="77"/>
      <c r="G62" s="77"/>
      <c r="H62" s="77"/>
      <c r="J62" s="58"/>
      <c r="K62" s="58"/>
      <c r="L62" s="58"/>
    </row>
    <row r="63" spans="1:16" ht="15.75" x14ac:dyDescent="0.25">
      <c r="A63" s="79" t="s">
        <v>204</v>
      </c>
      <c r="B63" s="80"/>
      <c r="C63" s="81"/>
      <c r="D63" s="77"/>
      <c r="E63" s="77"/>
      <c r="F63" s="77"/>
      <c r="G63" s="77"/>
      <c r="H63" s="77"/>
      <c r="J63" s="59"/>
      <c r="K63" s="59"/>
      <c r="L63" s="60"/>
      <c r="M63" s="58"/>
      <c r="N63" s="58"/>
      <c r="O63" s="58"/>
      <c r="P63" s="58"/>
    </row>
    <row r="64" spans="1:16" ht="15.75" x14ac:dyDescent="0.25">
      <c r="A64" s="79" t="s">
        <v>208</v>
      </c>
      <c r="B64" s="77"/>
      <c r="C64" s="77"/>
      <c r="D64" s="77"/>
      <c r="E64" s="77"/>
      <c r="F64" s="77"/>
      <c r="G64" s="77"/>
      <c r="H64" s="77"/>
    </row>
    <row r="65" spans="3:7" x14ac:dyDescent="0.25">
      <c r="C65"/>
      <c r="D65"/>
      <c r="E65"/>
      <c r="F65"/>
      <c r="G65"/>
    </row>
    <row r="66" spans="3:7" x14ac:dyDescent="0.25">
      <c r="C66"/>
      <c r="D66"/>
      <c r="E66"/>
      <c r="F66"/>
      <c r="G66"/>
    </row>
    <row r="67" spans="3:7" x14ac:dyDescent="0.25">
      <c r="C67"/>
      <c r="D67"/>
      <c r="E67"/>
      <c r="F67"/>
      <c r="G67"/>
    </row>
    <row r="68" spans="3:7" x14ac:dyDescent="0.25">
      <c r="C68"/>
      <c r="D68"/>
      <c r="E68"/>
      <c r="F68"/>
      <c r="G68"/>
    </row>
    <row r="69" spans="3:7" x14ac:dyDescent="0.25">
      <c r="C69"/>
      <c r="D69"/>
      <c r="E69"/>
      <c r="F69"/>
      <c r="G69"/>
    </row>
    <row r="70" spans="3:7" x14ac:dyDescent="0.25">
      <c r="C70"/>
      <c r="D70"/>
      <c r="E70"/>
      <c r="F70"/>
      <c r="G70"/>
    </row>
    <row r="71" spans="3:7" x14ac:dyDescent="0.25">
      <c r="C71"/>
      <c r="D71"/>
      <c r="E71"/>
      <c r="F71"/>
      <c r="G71"/>
    </row>
    <row r="72" spans="3:7" x14ac:dyDescent="0.25">
      <c r="C72"/>
      <c r="D72"/>
      <c r="E72"/>
      <c r="F72"/>
      <c r="G72"/>
    </row>
    <row r="73" spans="3:7" x14ac:dyDescent="0.25">
      <c r="C73"/>
      <c r="D73"/>
      <c r="E73"/>
      <c r="F73"/>
      <c r="G73"/>
    </row>
    <row r="74" spans="3:7" x14ac:dyDescent="0.25">
      <c r="C74"/>
      <c r="D74"/>
      <c r="E74"/>
      <c r="F74"/>
      <c r="G74"/>
    </row>
    <row r="75" spans="3:7" x14ac:dyDescent="0.25">
      <c r="C75"/>
      <c r="D75"/>
      <c r="E75"/>
      <c r="F75"/>
      <c r="G75"/>
    </row>
    <row r="76" spans="3:7" x14ac:dyDescent="0.25">
      <c r="C76"/>
      <c r="D76"/>
      <c r="E76"/>
      <c r="F76"/>
      <c r="G76"/>
    </row>
    <row r="77" spans="3:7" x14ac:dyDescent="0.25">
      <c r="C77"/>
      <c r="D77"/>
      <c r="E77"/>
      <c r="F77"/>
      <c r="G77"/>
    </row>
    <row r="78" spans="3:7" x14ac:dyDescent="0.25">
      <c r="C78"/>
      <c r="D78"/>
      <c r="E78"/>
      <c r="F78"/>
      <c r="G78"/>
    </row>
    <row r="79" spans="3:7" x14ac:dyDescent="0.25">
      <c r="C79"/>
      <c r="D79"/>
      <c r="E79"/>
      <c r="F79"/>
      <c r="G79"/>
    </row>
    <row r="80" spans="3:7" x14ac:dyDescent="0.25">
      <c r="C80"/>
      <c r="D80"/>
      <c r="E80"/>
      <c r="F80"/>
      <c r="G80"/>
    </row>
    <row r="81" spans="3:7" x14ac:dyDescent="0.25">
      <c r="C81"/>
      <c r="D81"/>
      <c r="E81"/>
      <c r="F81"/>
      <c r="G81"/>
    </row>
    <row r="82" spans="3:7" x14ac:dyDescent="0.25">
      <c r="C82"/>
      <c r="D82"/>
      <c r="E82"/>
      <c r="F82"/>
      <c r="G82"/>
    </row>
    <row r="83" spans="3:7" x14ac:dyDescent="0.25">
      <c r="C83"/>
      <c r="D83"/>
      <c r="E83"/>
      <c r="F83"/>
      <c r="G83"/>
    </row>
    <row r="84" spans="3:7" x14ac:dyDescent="0.25">
      <c r="C84"/>
      <c r="D84"/>
      <c r="E84"/>
      <c r="F84"/>
      <c r="G84"/>
    </row>
    <row r="85" spans="3:7" x14ac:dyDescent="0.25">
      <c r="C85"/>
      <c r="D85"/>
      <c r="E85"/>
      <c r="F85"/>
      <c r="G85"/>
    </row>
    <row r="86" spans="3:7" x14ac:dyDescent="0.25">
      <c r="C86"/>
      <c r="D86"/>
      <c r="E86"/>
      <c r="F86"/>
      <c r="G86"/>
    </row>
    <row r="87" spans="3:7" x14ac:dyDescent="0.25">
      <c r="C87"/>
      <c r="D87"/>
      <c r="E87"/>
      <c r="F87"/>
      <c r="G87"/>
    </row>
    <row r="88" spans="3:7" x14ac:dyDescent="0.25">
      <c r="C88"/>
      <c r="D88"/>
      <c r="E88"/>
      <c r="F88"/>
      <c r="G88"/>
    </row>
    <row r="89" spans="3:7" x14ac:dyDescent="0.25">
      <c r="C89"/>
      <c r="D89"/>
      <c r="E89"/>
      <c r="F89"/>
      <c r="G89"/>
    </row>
    <row r="90" spans="3:7" x14ac:dyDescent="0.25">
      <c r="C90"/>
      <c r="D90"/>
      <c r="E90"/>
      <c r="F90"/>
      <c r="G90"/>
    </row>
    <row r="91" spans="3:7" x14ac:dyDescent="0.25">
      <c r="C91"/>
      <c r="D91"/>
      <c r="E91"/>
      <c r="F91"/>
      <c r="G91"/>
    </row>
    <row r="92" spans="3:7" x14ac:dyDescent="0.25">
      <c r="C92"/>
      <c r="D92"/>
      <c r="E92"/>
      <c r="F92"/>
      <c r="G92"/>
    </row>
    <row r="93" spans="3:7" x14ac:dyDescent="0.25">
      <c r="C93"/>
      <c r="D93"/>
      <c r="E93"/>
      <c r="F93"/>
      <c r="G93"/>
    </row>
    <row r="94" spans="3:7" x14ac:dyDescent="0.25">
      <c r="C94"/>
      <c r="D94"/>
      <c r="E94"/>
      <c r="F94"/>
      <c r="G94"/>
    </row>
    <row r="95" spans="3:7" x14ac:dyDescent="0.25">
      <c r="C95"/>
      <c r="D95"/>
      <c r="E95"/>
      <c r="F95"/>
      <c r="G95"/>
    </row>
    <row r="96" spans="3:7" x14ac:dyDescent="0.25">
      <c r="C96"/>
      <c r="D96"/>
      <c r="E96"/>
      <c r="F96"/>
      <c r="G96"/>
    </row>
    <row r="97" spans="3:7" x14ac:dyDescent="0.25">
      <c r="C97"/>
      <c r="D97"/>
      <c r="E97"/>
      <c r="F97"/>
      <c r="G97"/>
    </row>
    <row r="98" spans="3:7" x14ac:dyDescent="0.25">
      <c r="C98"/>
      <c r="D98"/>
      <c r="E98"/>
      <c r="F98"/>
      <c r="G98"/>
    </row>
    <row r="99" spans="3:7" x14ac:dyDescent="0.25">
      <c r="C99"/>
      <c r="D99"/>
      <c r="E99"/>
      <c r="F99"/>
      <c r="G99"/>
    </row>
    <row r="100" spans="3:7" x14ac:dyDescent="0.25">
      <c r="C100"/>
      <c r="D100"/>
      <c r="E100"/>
      <c r="F100"/>
      <c r="G100"/>
    </row>
    <row r="101" spans="3:7" x14ac:dyDescent="0.25">
      <c r="C101"/>
      <c r="D101"/>
      <c r="E101"/>
      <c r="F101"/>
      <c r="G101"/>
    </row>
    <row r="102" spans="3:7" x14ac:dyDescent="0.25">
      <c r="C102"/>
      <c r="D102"/>
      <c r="E102"/>
      <c r="F102"/>
      <c r="G102"/>
    </row>
    <row r="103" spans="3:7" x14ac:dyDescent="0.25">
      <c r="C103"/>
      <c r="D103"/>
      <c r="E103"/>
      <c r="F103"/>
      <c r="G103"/>
    </row>
    <row r="104" spans="3:7" x14ac:dyDescent="0.25">
      <c r="C104"/>
      <c r="D104"/>
      <c r="E104"/>
      <c r="F104"/>
      <c r="G104"/>
    </row>
    <row r="105" spans="3:7" x14ac:dyDescent="0.25">
      <c r="C105"/>
      <c r="D105"/>
      <c r="E105"/>
      <c r="F105"/>
      <c r="G105"/>
    </row>
    <row r="106" spans="3:7" x14ac:dyDescent="0.25">
      <c r="C106"/>
      <c r="D106"/>
      <c r="E106"/>
      <c r="F106"/>
      <c r="G106"/>
    </row>
    <row r="107" spans="3:7" x14ac:dyDescent="0.25">
      <c r="C107"/>
      <c r="D107"/>
      <c r="E107"/>
      <c r="F107"/>
      <c r="G107"/>
    </row>
    <row r="108" spans="3:7" x14ac:dyDescent="0.25">
      <c r="C108"/>
      <c r="D108"/>
      <c r="E108"/>
      <c r="F108"/>
      <c r="G108"/>
    </row>
    <row r="109" spans="3:7" x14ac:dyDescent="0.25">
      <c r="C109"/>
      <c r="D109"/>
      <c r="E109"/>
      <c r="F109"/>
      <c r="G109"/>
    </row>
    <row r="110" spans="3:7" x14ac:dyDescent="0.25">
      <c r="C110"/>
      <c r="D110"/>
      <c r="E110"/>
      <c r="F110"/>
      <c r="G110"/>
    </row>
    <row r="111" spans="3:7" x14ac:dyDescent="0.25">
      <c r="C111"/>
      <c r="D111"/>
      <c r="E111"/>
      <c r="F111"/>
      <c r="G111"/>
    </row>
    <row r="112" spans="3:7" x14ac:dyDescent="0.25">
      <c r="C112"/>
      <c r="D112"/>
      <c r="E112"/>
      <c r="F112"/>
      <c r="G112"/>
    </row>
    <row r="113" spans="3:7" x14ac:dyDescent="0.25">
      <c r="C113"/>
      <c r="D113"/>
      <c r="E113"/>
      <c r="F113"/>
      <c r="G113"/>
    </row>
  </sheetData>
  <pageMargins left="0.25" right="0.25" top="0.75" bottom="0.75" header="0.3" footer="0.3"/>
  <pageSetup scale="81" orientation="portrait" r:id="rId1"/>
  <rowBreaks count="2" manualBreakCount="2">
    <brk id="1" max="16383" man="1"/>
    <brk id="25" max="16383" man="1"/>
  </rowBreaks>
  <colBreaks count="2" manualBreakCount="2">
    <brk id="4" max="1048575" man="1"/>
    <brk id="18" max="1048575" man="1"/>
  </colBreaks>
  <ignoredErrors>
    <ignoredError sqref="C28:D34 F33 F34:G34 G33 I33:J34 L33:M34 O33:P34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8"/>
  <sheetViews>
    <sheetView topLeftCell="A55" zoomScale="110" zoomScaleNormal="110" zoomScaleSheetLayoutView="50" workbookViewId="0">
      <selection activeCell="C54" sqref="C54"/>
    </sheetView>
  </sheetViews>
  <sheetFormatPr defaultRowHeight="15" x14ac:dyDescent="0.25"/>
  <cols>
    <col min="1" max="1" width="14.5703125" customWidth="1"/>
    <col min="2" max="2" width="4.85546875" bestFit="1" customWidth="1"/>
    <col min="3" max="3" width="13.7109375" style="58" customWidth="1"/>
    <col min="4" max="4" width="10.42578125" style="58" customWidth="1"/>
    <col min="5" max="5" width="6.85546875" style="58" customWidth="1"/>
    <col min="6" max="6" width="7.28515625" style="58" bestFit="1" customWidth="1"/>
  </cols>
  <sheetData>
    <row r="1" spans="1:6" ht="14.45" x14ac:dyDescent="0.3">
      <c r="C1" s="60"/>
      <c r="D1" s="60"/>
    </row>
    <row r="3" spans="1:6" ht="43.15" x14ac:dyDescent="0.3">
      <c r="A3" s="22" t="s">
        <v>2</v>
      </c>
      <c r="B3" s="22" t="s">
        <v>6</v>
      </c>
      <c r="C3" s="58" t="s">
        <v>0</v>
      </c>
      <c r="E3" s="58" t="s">
        <v>1</v>
      </c>
    </row>
    <row r="4" spans="1:6" ht="14.45" x14ac:dyDescent="0.3">
      <c r="A4" s="1">
        <v>40909</v>
      </c>
      <c r="B4" s="1"/>
      <c r="C4" s="59">
        <v>223</v>
      </c>
      <c r="D4" s="59"/>
      <c r="E4" s="58">
        <v>86</v>
      </c>
      <c r="F4" s="36">
        <f>+E4/C4</f>
        <v>0.38565022421524664</v>
      </c>
    </row>
    <row r="5" spans="1:6" ht="14.45" x14ac:dyDescent="0.3">
      <c r="A5" s="1">
        <v>40940</v>
      </c>
      <c r="B5" s="1"/>
      <c r="C5" s="59">
        <v>104</v>
      </c>
      <c r="D5" s="59"/>
      <c r="E5" s="60">
        <v>40</v>
      </c>
      <c r="F5" s="36">
        <f t="shared" ref="F5:F15" si="0">+E5/C5</f>
        <v>0.38461538461538464</v>
      </c>
    </row>
    <row r="6" spans="1:6" ht="14.45" x14ac:dyDescent="0.3">
      <c r="A6" s="1">
        <v>40969</v>
      </c>
      <c r="B6" s="1"/>
      <c r="C6" s="59">
        <v>1152</v>
      </c>
      <c r="D6" s="59"/>
      <c r="E6" s="60">
        <v>814</v>
      </c>
      <c r="F6" s="36">
        <f t="shared" si="0"/>
        <v>0.70659722222222221</v>
      </c>
    </row>
    <row r="7" spans="1:6" ht="14.45" x14ac:dyDescent="0.3">
      <c r="A7" s="1">
        <v>41000</v>
      </c>
      <c r="B7" s="1"/>
      <c r="C7" s="59">
        <v>1397</v>
      </c>
      <c r="D7" s="59"/>
      <c r="E7" s="60">
        <v>836</v>
      </c>
      <c r="F7" s="36">
        <f t="shared" si="0"/>
        <v>0.59842519685039375</v>
      </c>
    </row>
    <row r="8" spans="1:6" ht="14.45" x14ac:dyDescent="0.3">
      <c r="A8" s="1">
        <v>41030</v>
      </c>
      <c r="B8" s="1"/>
      <c r="C8" s="59">
        <v>448</v>
      </c>
      <c r="D8" s="59"/>
      <c r="E8" s="60">
        <v>381</v>
      </c>
      <c r="F8" s="36">
        <f t="shared" si="0"/>
        <v>0.8504464285714286</v>
      </c>
    </row>
    <row r="9" spans="1:6" ht="14.45" x14ac:dyDescent="0.3">
      <c r="A9" s="1">
        <v>41061</v>
      </c>
      <c r="B9" s="1"/>
      <c r="C9" s="59">
        <v>285</v>
      </c>
      <c r="D9" s="59"/>
      <c r="E9" s="60">
        <v>61</v>
      </c>
      <c r="F9" s="36">
        <f t="shared" si="0"/>
        <v>0.21403508771929824</v>
      </c>
    </row>
    <row r="10" spans="1:6" ht="14.45" x14ac:dyDescent="0.3">
      <c r="A10" s="1">
        <v>41091</v>
      </c>
      <c r="B10" s="1"/>
      <c r="C10" s="59"/>
      <c r="D10" s="59"/>
      <c r="E10" s="60"/>
      <c r="F10" s="36" t="e">
        <f t="shared" si="0"/>
        <v>#DIV/0!</v>
      </c>
    </row>
    <row r="11" spans="1:6" ht="14.45" x14ac:dyDescent="0.3">
      <c r="A11" s="1">
        <v>41122</v>
      </c>
      <c r="B11" s="1"/>
      <c r="C11" s="59"/>
      <c r="D11" s="59"/>
      <c r="E11" s="60"/>
      <c r="F11" s="36" t="e">
        <f t="shared" si="0"/>
        <v>#DIV/0!</v>
      </c>
    </row>
    <row r="12" spans="1:6" ht="14.45" x14ac:dyDescent="0.3">
      <c r="A12" s="1">
        <v>41153</v>
      </c>
      <c r="B12" s="1"/>
      <c r="C12" s="59"/>
      <c r="D12" s="59"/>
      <c r="E12" s="60"/>
      <c r="F12" s="36" t="e">
        <f t="shared" si="0"/>
        <v>#DIV/0!</v>
      </c>
    </row>
    <row r="13" spans="1:6" ht="14.45" x14ac:dyDescent="0.3">
      <c r="A13" s="1">
        <v>41183</v>
      </c>
      <c r="B13" s="1"/>
      <c r="C13" s="59"/>
      <c r="D13" s="59"/>
      <c r="E13" s="60"/>
      <c r="F13" s="36" t="e">
        <f t="shared" si="0"/>
        <v>#DIV/0!</v>
      </c>
    </row>
    <row r="14" spans="1:6" ht="14.45" x14ac:dyDescent="0.3">
      <c r="A14" s="1">
        <v>41214</v>
      </c>
      <c r="B14" s="1"/>
      <c r="C14" s="59"/>
      <c r="D14" s="59"/>
      <c r="E14" s="60"/>
      <c r="F14" s="36" t="e">
        <f t="shared" si="0"/>
        <v>#DIV/0!</v>
      </c>
    </row>
    <row r="15" spans="1:6" ht="14.45" x14ac:dyDescent="0.3">
      <c r="A15" s="1">
        <v>41244</v>
      </c>
      <c r="B15" s="1"/>
      <c r="C15" s="59"/>
      <c r="D15" s="59"/>
      <c r="E15" s="60"/>
      <c r="F15" s="36" t="e">
        <f t="shared" si="0"/>
        <v>#DIV/0!</v>
      </c>
    </row>
    <row r="16" spans="1:6" ht="14.45" x14ac:dyDescent="0.3">
      <c r="A16" s="2"/>
      <c r="B16" s="2"/>
      <c r="C16" s="59"/>
      <c r="D16" s="59"/>
      <c r="E16" s="60"/>
      <c r="F16" s="36"/>
    </row>
    <row r="17" spans="1:13" ht="14.45" x14ac:dyDescent="0.3">
      <c r="A17" s="2"/>
      <c r="B17" s="2"/>
      <c r="C17" s="60"/>
      <c r="D17" s="60"/>
      <c r="E17" s="60"/>
      <c r="F17" s="36"/>
    </row>
    <row r="18" spans="1:13" ht="14.45" x14ac:dyDescent="0.3">
      <c r="A18" s="2"/>
      <c r="B18" s="2"/>
      <c r="C18" s="60"/>
      <c r="D18" s="60"/>
      <c r="E18" s="60"/>
      <c r="F18" s="36"/>
    </row>
    <row r="19" spans="1:13" ht="14.45" x14ac:dyDescent="0.3">
      <c r="C19" s="60"/>
      <c r="D19" s="60"/>
      <c r="E19" s="60"/>
      <c r="F19" s="60"/>
    </row>
    <row r="20" spans="1:13" ht="14.45" x14ac:dyDescent="0.3">
      <c r="C20" s="60"/>
      <c r="D20" s="60"/>
      <c r="E20" s="60"/>
      <c r="F20" s="60"/>
    </row>
    <row r="21" spans="1:13" ht="14.45" x14ac:dyDescent="0.3">
      <c r="C21" s="60"/>
      <c r="D21" s="60"/>
      <c r="E21" s="60"/>
      <c r="F21" s="60"/>
    </row>
    <row r="22" spans="1:13" ht="14.45" x14ac:dyDescent="0.3">
      <c r="C22" s="60"/>
      <c r="D22" s="60"/>
      <c r="E22" s="60"/>
      <c r="F22" s="60"/>
    </row>
    <row r="23" spans="1:13" ht="14.45" x14ac:dyDescent="0.3">
      <c r="C23" s="60"/>
      <c r="D23" s="60"/>
      <c r="E23" s="60"/>
      <c r="F23" s="60"/>
    </row>
    <row r="24" spans="1:13" ht="14.45" x14ac:dyDescent="0.3">
      <c r="A24" s="19"/>
      <c r="B24" s="27"/>
      <c r="C24" s="65"/>
      <c r="D24" s="65"/>
      <c r="E24" s="27"/>
      <c r="F24" s="65"/>
      <c r="G24" s="27"/>
      <c r="H24" s="65"/>
      <c r="I24" s="27"/>
      <c r="J24" s="65"/>
      <c r="K24" s="27"/>
      <c r="L24" s="66"/>
      <c r="M24" s="27"/>
    </row>
    <row r="25" spans="1:13" ht="14.45" x14ac:dyDescent="0.3">
      <c r="A25" s="19"/>
      <c r="B25" s="27"/>
      <c r="C25" s="65"/>
      <c r="D25" s="65"/>
      <c r="E25" s="27"/>
      <c r="F25" s="65"/>
      <c r="G25" s="27"/>
      <c r="H25" s="65"/>
      <c r="I25" s="27"/>
      <c r="J25" s="65"/>
      <c r="K25" s="27"/>
      <c r="L25" s="66"/>
      <c r="M25" s="27"/>
    </row>
    <row r="26" spans="1:13" ht="46.15" customHeight="1" x14ac:dyDescent="0.3">
      <c r="A26" s="28"/>
      <c r="B26" s="27" t="s">
        <v>6</v>
      </c>
      <c r="C26" s="67" t="s">
        <v>64</v>
      </c>
      <c r="D26" s="67" t="s">
        <v>65</v>
      </c>
      <c r="E26" s="27" t="s">
        <v>8</v>
      </c>
      <c r="F26" s="65"/>
      <c r="G26" s="27"/>
      <c r="H26" s="65"/>
      <c r="I26" s="27"/>
      <c r="J26" s="65"/>
      <c r="K26" s="27"/>
      <c r="L26" s="66"/>
      <c r="M26" s="27"/>
    </row>
    <row r="27" spans="1:13" ht="14.45" x14ac:dyDescent="0.3">
      <c r="A27" s="29">
        <v>40817</v>
      </c>
      <c r="B27" s="24">
        <v>0.9</v>
      </c>
      <c r="C27" s="64" t="s">
        <v>97</v>
      </c>
      <c r="D27" s="64" t="s">
        <v>96</v>
      </c>
      <c r="E27" s="24">
        <v>0.23</v>
      </c>
      <c r="F27" s="65"/>
      <c r="G27" s="27"/>
      <c r="H27" s="65"/>
      <c r="I27" s="27"/>
      <c r="J27" s="65"/>
      <c r="K27" s="27"/>
      <c r="L27" s="66"/>
      <c r="M27" s="27"/>
    </row>
    <row r="28" spans="1:13" ht="14.45" x14ac:dyDescent="0.3">
      <c r="A28" s="29">
        <v>40848</v>
      </c>
      <c r="B28" s="24">
        <v>0.9</v>
      </c>
      <c r="C28" s="64" t="s">
        <v>82</v>
      </c>
      <c r="D28" s="64" t="s">
        <v>98</v>
      </c>
      <c r="E28" s="24">
        <v>0.45</v>
      </c>
      <c r="F28" s="65"/>
      <c r="G28" s="27"/>
      <c r="H28" s="65"/>
      <c r="I28" s="27"/>
      <c r="J28" s="65"/>
      <c r="K28" s="27"/>
      <c r="L28" s="66"/>
      <c r="M28" s="27"/>
    </row>
    <row r="29" spans="1:13" ht="14.45" x14ac:dyDescent="0.3">
      <c r="A29" s="29">
        <v>40878</v>
      </c>
      <c r="B29" s="24">
        <v>0.9</v>
      </c>
      <c r="C29" s="64" t="s">
        <v>99</v>
      </c>
      <c r="D29" s="64" t="s">
        <v>100</v>
      </c>
      <c r="E29" s="24">
        <v>0.05</v>
      </c>
      <c r="F29" s="65"/>
      <c r="G29" s="27"/>
      <c r="H29" s="65"/>
      <c r="I29" s="27"/>
      <c r="J29" s="65"/>
      <c r="K29" s="27"/>
      <c r="L29" s="66"/>
      <c r="M29" s="27"/>
    </row>
    <row r="30" spans="1:13" ht="14.45" x14ac:dyDescent="0.3">
      <c r="A30" s="29">
        <v>40909</v>
      </c>
      <c r="B30" s="24">
        <v>0.9</v>
      </c>
      <c r="C30" s="64" t="s">
        <v>108</v>
      </c>
      <c r="D30" s="64" t="s">
        <v>101</v>
      </c>
      <c r="E30" s="24">
        <v>0.42</v>
      </c>
      <c r="F30" s="65"/>
      <c r="G30" s="27"/>
      <c r="H30" s="65"/>
      <c r="I30" s="27"/>
      <c r="J30" s="65"/>
      <c r="K30" s="27"/>
      <c r="L30" s="66"/>
      <c r="M30" s="27"/>
    </row>
    <row r="31" spans="1:13" ht="14.45" x14ac:dyDescent="0.3">
      <c r="A31" s="29">
        <v>40940</v>
      </c>
      <c r="B31" s="24">
        <v>0.9</v>
      </c>
      <c r="C31" s="64" t="s">
        <v>107</v>
      </c>
      <c r="D31" s="64" t="s">
        <v>102</v>
      </c>
      <c r="E31" s="24">
        <v>0.89</v>
      </c>
      <c r="F31" s="65"/>
      <c r="G31" s="27"/>
      <c r="H31" s="65"/>
      <c r="I31" s="27"/>
      <c r="J31" s="65"/>
      <c r="K31" s="27"/>
      <c r="L31" s="66"/>
      <c r="M31" s="27"/>
    </row>
    <row r="32" spans="1:13" ht="14.45" x14ac:dyDescent="0.3">
      <c r="A32" s="29">
        <v>40969</v>
      </c>
      <c r="B32" s="24">
        <v>0.9</v>
      </c>
      <c r="C32" s="64" t="s">
        <v>106</v>
      </c>
      <c r="D32" s="64" t="s">
        <v>103</v>
      </c>
      <c r="E32" s="24">
        <v>0.59</v>
      </c>
      <c r="F32" s="65"/>
      <c r="G32" s="27"/>
      <c r="H32" s="65"/>
      <c r="I32" s="27"/>
      <c r="J32" s="65"/>
      <c r="K32" s="27"/>
      <c r="L32" s="66"/>
      <c r="M32" s="27"/>
    </row>
    <row r="33" spans="1:13" ht="14.45" x14ac:dyDescent="0.3">
      <c r="A33" s="29">
        <v>41000</v>
      </c>
      <c r="B33" s="24">
        <v>0.9</v>
      </c>
      <c r="C33" s="64" t="s">
        <v>105</v>
      </c>
      <c r="D33" s="64" t="s">
        <v>104</v>
      </c>
      <c r="E33" s="24">
        <v>0.90800000000000003</v>
      </c>
      <c r="F33" s="65"/>
      <c r="G33" s="27"/>
      <c r="H33" s="65"/>
      <c r="I33" s="27"/>
      <c r="J33" s="65"/>
      <c r="K33" s="27"/>
      <c r="L33" s="66"/>
      <c r="M33" s="27"/>
    </row>
    <row r="34" spans="1:13" ht="14.45" x14ac:dyDescent="0.3">
      <c r="A34" s="29">
        <v>41030</v>
      </c>
      <c r="B34" s="24">
        <v>0.9</v>
      </c>
      <c r="C34" s="73">
        <v>166</v>
      </c>
      <c r="D34" s="73">
        <v>102</v>
      </c>
      <c r="E34" s="24">
        <f>D34/C34</f>
        <v>0.61445783132530118</v>
      </c>
      <c r="F34" s="65"/>
      <c r="G34" s="27"/>
      <c r="H34" s="65"/>
      <c r="I34" s="27"/>
      <c r="J34" s="65"/>
      <c r="K34" s="27"/>
      <c r="L34" s="66"/>
      <c r="M34" s="27"/>
    </row>
    <row r="35" spans="1:13" ht="14.45" x14ac:dyDescent="0.3">
      <c r="A35" s="29">
        <v>41061</v>
      </c>
      <c r="B35" s="24">
        <v>0.9</v>
      </c>
      <c r="C35" s="64"/>
      <c r="D35" s="64"/>
      <c r="E35" s="24"/>
      <c r="F35" s="65"/>
      <c r="G35" s="27"/>
      <c r="H35" s="65"/>
      <c r="I35" s="27"/>
      <c r="J35" s="65"/>
      <c r="K35" s="27"/>
      <c r="L35" s="66"/>
      <c r="M35" s="27"/>
    </row>
    <row r="36" spans="1:13" ht="14.45" x14ac:dyDescent="0.3">
      <c r="A36" s="29">
        <v>41091</v>
      </c>
      <c r="B36" s="24">
        <v>0.9</v>
      </c>
      <c r="C36" s="64"/>
      <c r="D36" s="64"/>
      <c r="E36" s="24"/>
      <c r="F36" s="65"/>
      <c r="G36" s="27"/>
      <c r="H36" s="65"/>
      <c r="I36" s="27"/>
      <c r="J36" s="65"/>
      <c r="K36" s="27"/>
      <c r="L36" s="66"/>
      <c r="M36" s="27"/>
    </row>
    <row r="37" spans="1:13" ht="14.45" x14ac:dyDescent="0.3">
      <c r="A37" s="29">
        <v>41122</v>
      </c>
      <c r="B37" s="24">
        <v>0.9</v>
      </c>
      <c r="C37" s="64"/>
      <c r="D37" s="64"/>
      <c r="E37" s="24"/>
      <c r="F37" s="65"/>
      <c r="G37" s="27"/>
      <c r="H37" s="65"/>
      <c r="I37" s="27"/>
      <c r="J37" s="65"/>
      <c r="K37" s="27"/>
      <c r="L37" s="66"/>
      <c r="M37" s="27"/>
    </row>
    <row r="38" spans="1:13" ht="14.45" x14ac:dyDescent="0.3">
      <c r="A38" s="29">
        <v>41153</v>
      </c>
      <c r="B38" s="24">
        <v>0.9</v>
      </c>
      <c r="C38" s="64"/>
      <c r="D38" s="64"/>
      <c r="E38" s="24"/>
      <c r="F38" s="65"/>
      <c r="G38" s="27"/>
      <c r="H38" s="65"/>
      <c r="I38" s="27"/>
      <c r="J38" s="65"/>
      <c r="K38" s="27"/>
      <c r="L38" s="66"/>
      <c r="M38" s="27"/>
    </row>
    <row r="39" spans="1:13" ht="14.45" x14ac:dyDescent="0.3">
      <c r="A39" s="29">
        <v>41183</v>
      </c>
      <c r="B39" s="24">
        <v>0.9</v>
      </c>
      <c r="C39" s="64"/>
      <c r="D39" s="64"/>
      <c r="E39" s="24"/>
      <c r="F39" s="65"/>
      <c r="G39" s="27"/>
      <c r="H39" s="65"/>
      <c r="I39" s="27"/>
      <c r="J39" s="65"/>
      <c r="K39" s="27"/>
      <c r="L39" s="66"/>
      <c r="M39" s="27"/>
    </row>
    <row r="40" spans="1:13" ht="14.45" x14ac:dyDescent="0.3">
      <c r="A40" s="29">
        <v>41214</v>
      </c>
      <c r="B40" s="24">
        <v>0.9</v>
      </c>
      <c r="C40" s="64"/>
      <c r="D40" s="64"/>
      <c r="E40" s="24"/>
      <c r="F40" s="65"/>
      <c r="G40" s="27"/>
      <c r="H40" s="65"/>
      <c r="I40" s="27"/>
      <c r="J40" s="65"/>
      <c r="K40" s="27"/>
      <c r="L40" s="66"/>
      <c r="M40" s="27"/>
    </row>
    <row r="41" spans="1:13" ht="14.45" x14ac:dyDescent="0.3">
      <c r="A41" s="29">
        <v>41244</v>
      </c>
      <c r="B41" s="24">
        <v>0.9</v>
      </c>
      <c r="C41" s="64"/>
      <c r="D41" s="64"/>
      <c r="E41" s="24"/>
      <c r="F41" s="65"/>
      <c r="G41" s="27"/>
      <c r="H41" s="65"/>
      <c r="I41" s="27"/>
      <c r="J41" s="65"/>
      <c r="K41" s="27"/>
      <c r="L41" s="66"/>
      <c r="M41" s="27"/>
    </row>
    <row r="42" spans="1:13" ht="14.45" x14ac:dyDescent="0.3">
      <c r="A42" s="19"/>
      <c r="B42" s="27"/>
      <c r="C42" s="65"/>
      <c r="D42" s="65"/>
      <c r="E42" s="27"/>
      <c r="F42" s="65"/>
      <c r="G42" s="27"/>
      <c r="H42" s="65"/>
      <c r="I42" s="27"/>
      <c r="J42" s="65"/>
      <c r="K42" s="27"/>
      <c r="L42" s="66"/>
      <c r="M42" s="27"/>
    </row>
    <row r="43" spans="1:13" ht="14.45" x14ac:dyDescent="0.3">
      <c r="A43" s="19"/>
      <c r="B43" s="27"/>
      <c r="C43" s="65"/>
      <c r="D43" s="65"/>
      <c r="E43" s="27"/>
      <c r="F43" s="65"/>
      <c r="G43" s="27"/>
      <c r="H43" s="65"/>
      <c r="I43" s="27"/>
      <c r="J43" s="65"/>
      <c r="K43" s="27"/>
      <c r="L43" s="66"/>
      <c r="M43" s="27"/>
    </row>
    <row r="44" spans="1:13" ht="14.45" x14ac:dyDescent="0.3">
      <c r="A44" s="19"/>
      <c r="B44" s="27"/>
      <c r="C44" s="65"/>
      <c r="D44" s="65"/>
      <c r="E44" s="27"/>
      <c r="F44" s="65"/>
      <c r="G44" s="27"/>
      <c r="H44" s="65"/>
      <c r="I44" s="27"/>
      <c r="J44" s="65"/>
      <c r="K44" s="27"/>
      <c r="L44" s="66"/>
      <c r="M44" s="27"/>
    </row>
    <row r="45" spans="1:13" ht="14.45" x14ac:dyDescent="0.3">
      <c r="A45" s="19"/>
      <c r="B45" s="27"/>
      <c r="C45" s="65"/>
      <c r="D45" s="65"/>
      <c r="E45" s="27"/>
      <c r="F45" s="65"/>
      <c r="G45" s="27"/>
      <c r="H45" s="65"/>
      <c r="I45" s="27"/>
      <c r="J45" s="65"/>
      <c r="K45" s="27"/>
      <c r="L45" s="66"/>
      <c r="M45" s="27"/>
    </row>
    <row r="46" spans="1:13" ht="14.45" x14ac:dyDescent="0.3">
      <c r="A46" s="19"/>
      <c r="B46" s="27"/>
      <c r="C46" s="65"/>
      <c r="D46" s="65"/>
      <c r="E46" s="27"/>
      <c r="F46" s="65"/>
      <c r="G46" s="27"/>
      <c r="H46" s="65"/>
      <c r="I46" s="27"/>
      <c r="J46" s="65"/>
      <c r="K46" s="27"/>
      <c r="L46" s="66"/>
      <c r="M46" s="27"/>
    </row>
    <row r="47" spans="1:13" ht="14.45" x14ac:dyDescent="0.3">
      <c r="A47" s="19"/>
      <c r="B47" s="27"/>
      <c r="C47" s="65"/>
      <c r="D47" s="65"/>
      <c r="E47" s="27"/>
      <c r="F47" s="65"/>
      <c r="G47" s="27"/>
      <c r="H47" s="65"/>
      <c r="I47" s="27"/>
      <c r="J47" s="65"/>
      <c r="K47" s="27"/>
      <c r="L47" s="66"/>
      <c r="M47" s="27"/>
    </row>
    <row r="50" spans="1:17" ht="14.45" x14ac:dyDescent="0.3">
      <c r="B50" s="85" t="s">
        <v>190</v>
      </c>
      <c r="C50" s="84"/>
      <c r="D50" s="84"/>
      <c r="E50" s="84"/>
      <c r="F50" s="84"/>
      <c r="G50" s="84"/>
      <c r="H50" s="84"/>
    </row>
    <row r="51" spans="1:17" ht="14.45" x14ac:dyDescent="0.3">
      <c r="A51" t="s">
        <v>80</v>
      </c>
      <c r="B51" s="76" t="s">
        <v>0</v>
      </c>
      <c r="C51" s="76" t="s">
        <v>198</v>
      </c>
      <c r="D51" s="76" t="s">
        <v>196</v>
      </c>
      <c r="E51" s="84" t="s">
        <v>195</v>
      </c>
      <c r="F51" s="84" t="s">
        <v>197</v>
      </c>
      <c r="G51" s="84" t="s">
        <v>200</v>
      </c>
      <c r="H51" s="84" t="s">
        <v>199</v>
      </c>
      <c r="I51" s="84"/>
      <c r="J51" s="84"/>
      <c r="K51" s="76"/>
      <c r="L51" s="76"/>
      <c r="M51" s="76"/>
    </row>
    <row r="52" spans="1:17" ht="14.45" x14ac:dyDescent="0.3">
      <c r="A52" t="s">
        <v>202</v>
      </c>
      <c r="B52" s="82">
        <v>285</v>
      </c>
      <c r="C52" s="76">
        <v>224</v>
      </c>
      <c r="D52" s="83">
        <v>37</v>
      </c>
      <c r="E52" s="76">
        <v>14</v>
      </c>
      <c r="F52" s="76">
        <v>10</v>
      </c>
      <c r="G52" s="76"/>
      <c r="H52" s="76"/>
      <c r="I52" s="84"/>
      <c r="J52" s="76"/>
      <c r="K52" s="76"/>
      <c r="L52" s="76"/>
      <c r="M52" s="76"/>
      <c r="N52" s="76"/>
      <c r="O52" s="76"/>
      <c r="P52" s="76"/>
      <c r="Q52" s="76"/>
    </row>
    <row r="53" spans="1:17" ht="14.45" x14ac:dyDescent="0.3">
      <c r="A53" t="s">
        <v>203</v>
      </c>
      <c r="B53" s="84"/>
      <c r="C53" s="84"/>
      <c r="D53" s="76"/>
      <c r="E53" s="76"/>
      <c r="F53" s="84"/>
      <c r="G53" s="84"/>
      <c r="H53" s="84"/>
      <c r="I53" s="84"/>
      <c r="J53" s="76"/>
      <c r="K53" s="76"/>
      <c r="L53" s="76"/>
      <c r="M53" s="84"/>
      <c r="N53" s="84"/>
      <c r="O53" s="84"/>
      <c r="P53" s="84"/>
      <c r="Q53" s="84"/>
    </row>
    <row r="54" spans="1:17" ht="14.45" x14ac:dyDescent="0.3">
      <c r="A54" t="s">
        <v>204</v>
      </c>
      <c r="B54" s="84"/>
      <c r="C54" s="84"/>
      <c r="D54" s="76"/>
      <c r="E54" s="83"/>
      <c r="F54" s="76"/>
      <c r="G54" s="76"/>
      <c r="H54" s="76"/>
      <c r="I54" s="76"/>
      <c r="J54" s="76"/>
      <c r="K54" s="76"/>
      <c r="L54" s="76"/>
      <c r="M54" s="84"/>
      <c r="N54" s="84"/>
      <c r="O54" s="84"/>
      <c r="P54" s="84"/>
      <c r="Q54" s="84"/>
    </row>
    <row r="55" spans="1:17" ht="14.45" x14ac:dyDescent="0.3">
      <c r="A55" t="s">
        <v>208</v>
      </c>
      <c r="B55" s="84"/>
      <c r="C55" s="84"/>
      <c r="D55" s="84"/>
      <c r="E55" s="84"/>
      <c r="F55" s="84"/>
      <c r="G55" s="84"/>
      <c r="H55" s="84"/>
      <c r="I55" s="84"/>
      <c r="J55" s="76"/>
      <c r="K55" s="76"/>
      <c r="L55" s="76"/>
      <c r="M55" s="76"/>
      <c r="N55" s="84"/>
      <c r="O55" s="84"/>
      <c r="P55" s="84"/>
      <c r="Q55" s="84"/>
    </row>
    <row r="56" spans="1:17" ht="14.45" x14ac:dyDescent="0.3">
      <c r="B56" s="84"/>
      <c r="C56" s="84"/>
      <c r="D56" s="84"/>
      <c r="E56" s="84"/>
      <c r="F56" s="84"/>
      <c r="G56" s="84"/>
      <c r="H56" s="84"/>
      <c r="I56" s="84"/>
      <c r="J56" s="76"/>
      <c r="K56" s="76"/>
      <c r="L56" s="76"/>
      <c r="M56" s="83"/>
      <c r="N56" s="76"/>
      <c r="O56" s="76"/>
      <c r="P56" s="76"/>
      <c r="Q56" s="76"/>
    </row>
    <row r="57" spans="1:17" ht="14.45" x14ac:dyDescent="0.3">
      <c r="B57" s="84"/>
      <c r="C57" s="84"/>
      <c r="D57" s="84"/>
      <c r="E57" s="84"/>
      <c r="F57" s="84"/>
      <c r="G57" s="84"/>
      <c r="H57" s="84"/>
      <c r="I57" s="84"/>
      <c r="J57" s="76"/>
      <c r="K57" s="76"/>
      <c r="L57" s="76"/>
      <c r="M57" s="90"/>
      <c r="N57" s="58"/>
      <c r="O57" s="58"/>
      <c r="P57" s="58"/>
      <c r="Q57" s="58"/>
    </row>
    <row r="58" spans="1:17" ht="14.45" x14ac:dyDescent="0.3">
      <c r="B58" s="84"/>
      <c r="C58" s="84"/>
      <c r="D58" s="84"/>
      <c r="E58" s="84"/>
      <c r="F58" s="84"/>
      <c r="G58" s="84"/>
      <c r="H58" s="84"/>
      <c r="I58" s="84"/>
      <c r="J58" s="76"/>
      <c r="K58" s="76"/>
      <c r="L58" s="76"/>
      <c r="M58" s="84"/>
    </row>
    <row r="59" spans="1:17" ht="14.45" x14ac:dyDescent="0.3"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</row>
    <row r="60" spans="1:17" ht="14.45" x14ac:dyDescent="0.3">
      <c r="C60"/>
      <c r="D60"/>
      <c r="E60"/>
      <c r="F60"/>
    </row>
    <row r="61" spans="1:17" ht="14.45" x14ac:dyDescent="0.3">
      <c r="C61"/>
      <c r="D61"/>
      <c r="E61"/>
      <c r="F61"/>
    </row>
    <row r="62" spans="1:17" ht="14.45" x14ac:dyDescent="0.3">
      <c r="C62"/>
      <c r="D62"/>
      <c r="E62"/>
      <c r="F62"/>
    </row>
    <row r="63" spans="1:17" ht="14.45" x14ac:dyDescent="0.3">
      <c r="C63"/>
      <c r="D63"/>
      <c r="E63"/>
      <c r="F63"/>
    </row>
    <row r="64" spans="1:17" ht="14.45" x14ac:dyDescent="0.3">
      <c r="C64"/>
      <c r="D64"/>
      <c r="E64"/>
      <c r="F64"/>
    </row>
    <row r="65" spans="3:6" ht="14.45" x14ac:dyDescent="0.3">
      <c r="C65"/>
      <c r="D65"/>
      <c r="E65"/>
      <c r="F65"/>
    </row>
    <row r="66" spans="3:6" ht="14.45" x14ac:dyDescent="0.3">
      <c r="C66"/>
      <c r="D66"/>
      <c r="E66"/>
      <c r="F66"/>
    </row>
    <row r="67" spans="3:6" ht="14.45" x14ac:dyDescent="0.3">
      <c r="C67"/>
      <c r="D67"/>
      <c r="E67"/>
      <c r="F67"/>
    </row>
    <row r="68" spans="3:6" ht="14.45" x14ac:dyDescent="0.3">
      <c r="C68"/>
      <c r="D68"/>
      <c r="E68"/>
      <c r="F68"/>
    </row>
    <row r="69" spans="3:6" ht="14.45" x14ac:dyDescent="0.3">
      <c r="C69"/>
      <c r="D69"/>
      <c r="E69"/>
      <c r="F69"/>
    </row>
    <row r="70" spans="3:6" ht="14.45" x14ac:dyDescent="0.3">
      <c r="C70"/>
      <c r="D70"/>
      <c r="E70"/>
      <c r="F70"/>
    </row>
    <row r="71" spans="3:6" ht="14.45" x14ac:dyDescent="0.3">
      <c r="C71"/>
      <c r="D71"/>
      <c r="E71"/>
      <c r="F71"/>
    </row>
    <row r="72" spans="3:6" ht="14.45" x14ac:dyDescent="0.3">
      <c r="C72"/>
      <c r="D72"/>
      <c r="E72"/>
      <c r="F72"/>
    </row>
    <row r="73" spans="3:6" ht="14.45" x14ac:dyDescent="0.3">
      <c r="C73"/>
      <c r="D73"/>
      <c r="E73"/>
      <c r="F73"/>
    </row>
    <row r="74" spans="3:6" ht="14.45" x14ac:dyDescent="0.3">
      <c r="C74"/>
      <c r="D74"/>
      <c r="E74"/>
      <c r="F74"/>
    </row>
    <row r="75" spans="3:6" ht="14.45" x14ac:dyDescent="0.3">
      <c r="C75"/>
      <c r="D75"/>
      <c r="E75"/>
      <c r="F75"/>
    </row>
    <row r="76" spans="3:6" ht="14.45" x14ac:dyDescent="0.3">
      <c r="C76"/>
      <c r="D76"/>
      <c r="E76"/>
      <c r="F76"/>
    </row>
    <row r="77" spans="3:6" ht="14.45" x14ac:dyDescent="0.3">
      <c r="C77"/>
      <c r="D77"/>
      <c r="E77"/>
      <c r="F77"/>
    </row>
    <row r="78" spans="3:6" ht="14.45" x14ac:dyDescent="0.3">
      <c r="C78"/>
      <c r="D78"/>
      <c r="E78"/>
      <c r="F78"/>
    </row>
    <row r="79" spans="3:6" x14ac:dyDescent="0.25">
      <c r="C79"/>
      <c r="D79"/>
      <c r="E79"/>
      <c r="F79"/>
    </row>
    <row r="80" spans="3:6" x14ac:dyDescent="0.25">
      <c r="C80"/>
      <c r="D80"/>
      <c r="E80"/>
      <c r="F80"/>
    </row>
    <row r="81" spans="3:6" x14ac:dyDescent="0.25">
      <c r="C81"/>
      <c r="D81"/>
      <c r="E81"/>
      <c r="F81"/>
    </row>
    <row r="82" spans="3:6" x14ac:dyDescent="0.25">
      <c r="C82"/>
      <c r="D82"/>
      <c r="E82"/>
      <c r="F82"/>
    </row>
    <row r="83" spans="3:6" x14ac:dyDescent="0.25">
      <c r="C83"/>
      <c r="D83"/>
      <c r="E83"/>
      <c r="F83"/>
    </row>
    <row r="84" spans="3:6" x14ac:dyDescent="0.25">
      <c r="C84"/>
      <c r="D84"/>
      <c r="E84"/>
      <c r="F84"/>
    </row>
    <row r="85" spans="3:6" x14ac:dyDescent="0.25">
      <c r="C85"/>
      <c r="D85"/>
      <c r="E85"/>
      <c r="F85"/>
    </row>
    <row r="86" spans="3:6" x14ac:dyDescent="0.25">
      <c r="C86"/>
      <c r="D86"/>
      <c r="E86"/>
      <c r="F86"/>
    </row>
    <row r="87" spans="3:6" x14ac:dyDescent="0.25">
      <c r="C87"/>
      <c r="D87"/>
      <c r="E87"/>
      <c r="F87"/>
    </row>
    <row r="88" spans="3:6" x14ac:dyDescent="0.25">
      <c r="C88"/>
      <c r="D88"/>
      <c r="E88"/>
      <c r="F88"/>
    </row>
    <row r="89" spans="3:6" x14ac:dyDescent="0.25">
      <c r="C89"/>
      <c r="D89"/>
      <c r="E89"/>
      <c r="F89"/>
    </row>
    <row r="90" spans="3:6" x14ac:dyDescent="0.25">
      <c r="C90"/>
      <c r="D90"/>
      <c r="E90"/>
      <c r="F90"/>
    </row>
    <row r="91" spans="3:6" x14ac:dyDescent="0.25">
      <c r="C91"/>
      <c r="D91"/>
      <c r="E91"/>
      <c r="F91"/>
    </row>
    <row r="92" spans="3:6" x14ac:dyDescent="0.25">
      <c r="C92"/>
      <c r="D92"/>
      <c r="E92"/>
      <c r="F92"/>
    </row>
    <row r="93" spans="3:6" x14ac:dyDescent="0.25">
      <c r="C93"/>
      <c r="D93"/>
      <c r="E93"/>
      <c r="F93"/>
    </row>
    <row r="94" spans="3:6" x14ac:dyDescent="0.25">
      <c r="C94"/>
      <c r="D94"/>
      <c r="E94"/>
      <c r="F94"/>
    </row>
    <row r="95" spans="3:6" x14ac:dyDescent="0.25">
      <c r="C95"/>
      <c r="D95"/>
      <c r="E95"/>
      <c r="F95"/>
    </row>
    <row r="96" spans="3:6" x14ac:dyDescent="0.25">
      <c r="C96"/>
      <c r="D96"/>
      <c r="E96"/>
      <c r="F96"/>
    </row>
    <row r="97" spans="3:6" x14ac:dyDescent="0.25">
      <c r="C97"/>
      <c r="D97"/>
      <c r="E97"/>
      <c r="F97"/>
    </row>
    <row r="98" spans="3:6" x14ac:dyDescent="0.25">
      <c r="C98"/>
      <c r="D98"/>
      <c r="E98"/>
      <c r="F98"/>
    </row>
    <row r="99" spans="3:6" x14ac:dyDescent="0.25">
      <c r="C99"/>
      <c r="D99"/>
      <c r="E99"/>
      <c r="F99"/>
    </row>
    <row r="100" spans="3:6" x14ac:dyDescent="0.25">
      <c r="C100"/>
      <c r="D100"/>
      <c r="E100"/>
      <c r="F100"/>
    </row>
    <row r="101" spans="3:6" x14ac:dyDescent="0.25">
      <c r="C101"/>
      <c r="D101"/>
      <c r="E101"/>
      <c r="F101"/>
    </row>
    <row r="102" spans="3:6" x14ac:dyDescent="0.25">
      <c r="C102"/>
      <c r="D102"/>
      <c r="E102"/>
      <c r="F102"/>
    </row>
    <row r="103" spans="3:6" x14ac:dyDescent="0.25">
      <c r="C103"/>
      <c r="D103"/>
      <c r="E103"/>
      <c r="F103"/>
    </row>
    <row r="104" spans="3:6" x14ac:dyDescent="0.25">
      <c r="C104"/>
      <c r="D104"/>
      <c r="E104"/>
      <c r="F104"/>
    </row>
    <row r="105" spans="3:6" x14ac:dyDescent="0.25">
      <c r="C105"/>
      <c r="D105"/>
      <c r="E105"/>
      <c r="F105"/>
    </row>
    <row r="106" spans="3:6" x14ac:dyDescent="0.25">
      <c r="C106"/>
      <c r="D106"/>
      <c r="E106"/>
      <c r="F106"/>
    </row>
    <row r="107" spans="3:6" x14ac:dyDescent="0.25">
      <c r="C107"/>
      <c r="D107"/>
      <c r="E107"/>
      <c r="F107"/>
    </row>
    <row r="108" spans="3:6" x14ac:dyDescent="0.25">
      <c r="C108"/>
      <c r="D108"/>
      <c r="E108"/>
      <c r="F108"/>
    </row>
  </sheetData>
  <pageMargins left="0.3" right="0.3" top="0.75" bottom="0.75" header="0.3" footer="0.3"/>
  <pageSetup scale="77" orientation="portrait" r:id="rId1"/>
  <colBreaks count="2" manualBreakCount="2">
    <brk id="4" max="1048575" man="1"/>
    <brk id="14" max="1048575" man="1"/>
  </colBreaks>
  <ignoredErrors>
    <ignoredError sqref="C27:D33" numberStoredAsText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112"/>
  <sheetViews>
    <sheetView topLeftCell="A58" zoomScale="110" zoomScaleNormal="110" zoomScaleSheetLayoutView="50" workbookViewId="0">
      <selection activeCell="C63" sqref="C63"/>
    </sheetView>
  </sheetViews>
  <sheetFormatPr defaultRowHeight="15" x14ac:dyDescent="0.25"/>
  <cols>
    <col min="1" max="1" width="11.7109375" customWidth="1"/>
    <col min="2" max="2" width="4.85546875" bestFit="1" customWidth="1"/>
    <col min="3" max="4" width="9.7109375" style="58" customWidth="1"/>
    <col min="5" max="5" width="6.85546875" style="58" customWidth="1"/>
    <col min="6" max="6" width="7.28515625" style="58" bestFit="1" customWidth="1"/>
    <col min="7" max="7" width="9.7109375" style="58" customWidth="1"/>
    <col min="8" max="9" width="10.7109375" customWidth="1"/>
    <col min="10" max="10" width="11.28515625" customWidth="1"/>
    <col min="12" max="12" width="10.7109375" customWidth="1"/>
    <col min="13" max="13" width="10.28515625" customWidth="1"/>
    <col min="15" max="15" width="10.5703125" customWidth="1"/>
    <col min="16" max="16" width="11.85546875" customWidth="1"/>
  </cols>
  <sheetData>
    <row r="2" spans="1:7" ht="14.45" x14ac:dyDescent="0.3">
      <c r="A2" s="22" t="s">
        <v>80</v>
      </c>
      <c r="B2" s="22" t="s">
        <v>6</v>
      </c>
      <c r="C2" s="58" t="s">
        <v>0</v>
      </c>
      <c r="E2" s="58" t="s">
        <v>1</v>
      </c>
    </row>
    <row r="3" spans="1:7" ht="14.45" x14ac:dyDescent="0.3">
      <c r="A3" s="1">
        <v>40909</v>
      </c>
      <c r="B3" s="1"/>
      <c r="C3" s="59">
        <v>247</v>
      </c>
      <c r="D3" s="59"/>
      <c r="E3" s="58">
        <v>146</v>
      </c>
      <c r="F3" s="36">
        <f>+E3/C3</f>
        <v>0.59109311740890691</v>
      </c>
      <c r="G3" s="36"/>
    </row>
    <row r="4" spans="1:7" ht="14.45" x14ac:dyDescent="0.3">
      <c r="A4" s="1">
        <v>40940</v>
      </c>
      <c r="B4" s="1"/>
      <c r="C4" s="59">
        <v>130</v>
      </c>
      <c r="D4" s="59"/>
      <c r="E4" s="58">
        <v>54</v>
      </c>
      <c r="F4" s="36">
        <f t="shared" ref="F4:F14" si="0">+E4/C4</f>
        <v>0.41538461538461541</v>
      </c>
      <c r="G4" s="36"/>
    </row>
    <row r="5" spans="1:7" ht="14.45" x14ac:dyDescent="0.3">
      <c r="A5" s="1">
        <v>40969</v>
      </c>
      <c r="B5" s="1"/>
      <c r="C5" s="59">
        <v>78</v>
      </c>
      <c r="D5" s="59"/>
      <c r="E5" s="58">
        <v>13</v>
      </c>
      <c r="F5" s="36">
        <f t="shared" si="0"/>
        <v>0.16666666666666666</v>
      </c>
      <c r="G5" s="36"/>
    </row>
    <row r="6" spans="1:7" ht="14.45" x14ac:dyDescent="0.3">
      <c r="A6" s="1">
        <v>41000</v>
      </c>
      <c r="B6" s="1"/>
      <c r="C6" s="54">
        <v>116</v>
      </c>
      <c r="D6" s="54"/>
      <c r="E6" s="58">
        <v>33</v>
      </c>
      <c r="F6" s="36">
        <f t="shared" si="0"/>
        <v>0.28448275862068967</v>
      </c>
      <c r="G6" s="36"/>
    </row>
    <row r="7" spans="1:7" ht="14.45" x14ac:dyDescent="0.3">
      <c r="A7" s="1">
        <v>41030</v>
      </c>
      <c r="B7" s="1"/>
      <c r="C7" s="54">
        <v>77</v>
      </c>
      <c r="D7" s="54"/>
      <c r="E7" s="58">
        <v>46</v>
      </c>
      <c r="F7" s="36">
        <f t="shared" si="0"/>
        <v>0.59740259740259738</v>
      </c>
      <c r="G7" s="36"/>
    </row>
    <row r="8" spans="1:7" ht="14.45" x14ac:dyDescent="0.3">
      <c r="A8" s="1">
        <v>41061</v>
      </c>
      <c r="B8" s="1"/>
      <c r="C8" s="54">
        <v>73</v>
      </c>
      <c r="D8" s="37"/>
      <c r="E8" s="58">
        <v>20</v>
      </c>
      <c r="F8" s="36">
        <f t="shared" si="0"/>
        <v>0.27397260273972601</v>
      </c>
      <c r="G8" s="36"/>
    </row>
    <row r="9" spans="1:7" ht="14.45" x14ac:dyDescent="0.3">
      <c r="A9" s="1">
        <v>41091</v>
      </c>
      <c r="B9" s="1"/>
      <c r="C9" s="37"/>
      <c r="D9" s="37"/>
      <c r="F9" s="36" t="e">
        <f t="shared" si="0"/>
        <v>#DIV/0!</v>
      </c>
      <c r="G9" s="36"/>
    </row>
    <row r="10" spans="1:7" ht="14.45" x14ac:dyDescent="0.3">
      <c r="A10" s="1">
        <v>41122</v>
      </c>
      <c r="B10" s="1"/>
      <c r="C10" s="37"/>
      <c r="D10" s="37"/>
      <c r="F10" s="36" t="e">
        <f t="shared" si="0"/>
        <v>#DIV/0!</v>
      </c>
      <c r="G10" s="36"/>
    </row>
    <row r="11" spans="1:7" ht="14.45" x14ac:dyDescent="0.3">
      <c r="A11" s="1">
        <v>41153</v>
      </c>
      <c r="B11" s="1"/>
      <c r="C11" s="37"/>
      <c r="D11" s="37"/>
      <c r="F11" s="36" t="e">
        <f t="shared" si="0"/>
        <v>#DIV/0!</v>
      </c>
      <c r="G11" s="36"/>
    </row>
    <row r="12" spans="1:7" ht="14.45" x14ac:dyDescent="0.3">
      <c r="A12" s="1">
        <v>41183</v>
      </c>
      <c r="B12" s="1"/>
      <c r="C12" s="37"/>
      <c r="D12" s="37"/>
      <c r="F12" s="36" t="e">
        <f t="shared" si="0"/>
        <v>#DIV/0!</v>
      </c>
      <c r="G12" s="36"/>
    </row>
    <row r="13" spans="1:7" ht="14.45" x14ac:dyDescent="0.3">
      <c r="A13" s="1">
        <v>41214</v>
      </c>
      <c r="B13" s="1"/>
      <c r="C13" s="37"/>
      <c r="D13" s="37"/>
      <c r="F13" s="36" t="e">
        <f t="shared" si="0"/>
        <v>#DIV/0!</v>
      </c>
      <c r="G13" s="36"/>
    </row>
    <row r="14" spans="1:7" ht="14.45" x14ac:dyDescent="0.3">
      <c r="A14" s="1">
        <v>41244</v>
      </c>
      <c r="B14" s="1"/>
      <c r="C14" s="37"/>
      <c r="D14" s="37"/>
      <c r="F14" s="36" t="e">
        <f t="shared" si="0"/>
        <v>#DIV/0!</v>
      </c>
      <c r="G14" s="36"/>
    </row>
    <row r="15" spans="1:7" ht="14.45" x14ac:dyDescent="0.3">
      <c r="A15" s="1"/>
      <c r="B15" s="1"/>
      <c r="C15" s="37"/>
      <c r="D15" s="37"/>
    </row>
    <row r="16" spans="1:7" ht="14.45" x14ac:dyDescent="0.3">
      <c r="A16" s="1"/>
      <c r="B16" s="1"/>
    </row>
    <row r="17" spans="1:17" ht="14.45" x14ac:dyDescent="0.3">
      <c r="A17" s="2"/>
      <c r="B17" s="2"/>
    </row>
    <row r="18" spans="1:17" ht="14.45" x14ac:dyDescent="0.3">
      <c r="A18" s="2"/>
      <c r="B18" s="2"/>
    </row>
    <row r="22" spans="1:17" ht="14.45" x14ac:dyDescent="0.3">
      <c r="A22" s="22"/>
      <c r="B22" s="22"/>
    </row>
    <row r="23" spans="1:17" ht="14.45" x14ac:dyDescent="0.3">
      <c r="A23" s="26"/>
      <c r="B23" s="27"/>
      <c r="C23" s="65"/>
      <c r="D23" s="65"/>
      <c r="E23" s="27"/>
      <c r="F23" s="65"/>
      <c r="G23" s="65"/>
      <c r="H23" s="27"/>
      <c r="I23" s="65"/>
      <c r="J23" s="65"/>
      <c r="K23" s="27"/>
      <c r="L23" s="65"/>
      <c r="M23" s="65"/>
      <c r="N23" s="27"/>
      <c r="O23" s="66"/>
      <c r="P23" s="66"/>
      <c r="Q23" s="27"/>
    </row>
    <row r="24" spans="1:17" ht="46.15" customHeight="1" x14ac:dyDescent="0.3">
      <c r="A24" s="28" t="s">
        <v>80</v>
      </c>
      <c r="B24" s="27" t="s">
        <v>6</v>
      </c>
      <c r="C24" s="67" t="s">
        <v>64</v>
      </c>
      <c r="D24" s="67" t="s">
        <v>65</v>
      </c>
      <c r="E24" s="27" t="s">
        <v>8</v>
      </c>
      <c r="F24" s="67" t="s">
        <v>64</v>
      </c>
      <c r="G24" s="67" t="s">
        <v>65</v>
      </c>
      <c r="H24" s="27" t="s">
        <v>9</v>
      </c>
      <c r="I24" s="67" t="s">
        <v>64</v>
      </c>
      <c r="J24" s="67" t="s">
        <v>65</v>
      </c>
      <c r="K24" s="27" t="s">
        <v>10</v>
      </c>
      <c r="L24" s="67" t="s">
        <v>64</v>
      </c>
      <c r="M24" s="67" t="s">
        <v>65</v>
      </c>
      <c r="N24" s="27" t="s">
        <v>11</v>
      </c>
      <c r="O24" s="67" t="s">
        <v>64</v>
      </c>
      <c r="P24" s="67" t="s">
        <v>65</v>
      </c>
      <c r="Q24" s="27" t="s">
        <v>12</v>
      </c>
    </row>
    <row r="25" spans="1:17" ht="14.45" x14ac:dyDescent="0.3">
      <c r="A25" s="29">
        <v>40817</v>
      </c>
      <c r="B25" s="24">
        <v>0.9</v>
      </c>
      <c r="C25" s="64" t="s">
        <v>123</v>
      </c>
      <c r="D25" s="64" t="s">
        <v>85</v>
      </c>
      <c r="E25" s="24">
        <v>0.78</v>
      </c>
      <c r="F25" s="64"/>
      <c r="G25" s="64"/>
      <c r="H25" s="24">
        <v>0</v>
      </c>
      <c r="I25" s="64"/>
      <c r="J25" s="64"/>
      <c r="K25" s="24">
        <v>0.1</v>
      </c>
      <c r="L25" s="64"/>
      <c r="M25" s="64"/>
      <c r="N25" s="24">
        <v>0.53</v>
      </c>
      <c r="O25" s="66"/>
      <c r="P25" s="66"/>
      <c r="Q25" s="24">
        <v>0.84</v>
      </c>
    </row>
    <row r="26" spans="1:17" ht="14.45" x14ac:dyDescent="0.3">
      <c r="A26" s="29">
        <v>40848</v>
      </c>
      <c r="B26" s="24">
        <v>0.9</v>
      </c>
      <c r="C26" s="64" t="s">
        <v>125</v>
      </c>
      <c r="D26" s="64" t="s">
        <v>112</v>
      </c>
      <c r="E26" s="24">
        <v>0.75</v>
      </c>
      <c r="F26" s="64"/>
      <c r="G26" s="64"/>
      <c r="H26" s="24" t="s">
        <v>57</v>
      </c>
      <c r="I26" s="64"/>
      <c r="J26" s="64"/>
      <c r="K26" s="24">
        <v>0.2</v>
      </c>
      <c r="L26" s="64"/>
      <c r="M26" s="64"/>
      <c r="N26" s="24">
        <v>0.69</v>
      </c>
      <c r="O26" s="66"/>
      <c r="P26" s="66"/>
      <c r="Q26" s="24">
        <v>0.77</v>
      </c>
    </row>
    <row r="27" spans="1:17" ht="14.45" x14ac:dyDescent="0.3">
      <c r="A27" s="29">
        <v>40878</v>
      </c>
      <c r="B27" s="24">
        <v>0.9</v>
      </c>
      <c r="C27" s="64" t="s">
        <v>124</v>
      </c>
      <c r="D27" s="64" t="s">
        <v>122</v>
      </c>
      <c r="E27" s="24">
        <v>0.65</v>
      </c>
      <c r="F27" s="64"/>
      <c r="G27" s="64"/>
      <c r="H27" s="24" t="s">
        <v>57</v>
      </c>
      <c r="I27" s="64"/>
      <c r="J27" s="64"/>
      <c r="K27" s="24">
        <v>0.33</v>
      </c>
      <c r="L27" s="64"/>
      <c r="M27" s="64"/>
      <c r="N27" s="24">
        <v>0.1</v>
      </c>
      <c r="O27" s="66"/>
      <c r="P27" s="66"/>
      <c r="Q27" s="24">
        <v>0.69</v>
      </c>
    </row>
    <row r="28" spans="1:17" ht="14.45" x14ac:dyDescent="0.3">
      <c r="A28" s="29">
        <v>40909</v>
      </c>
      <c r="B28" s="24">
        <v>0.9</v>
      </c>
      <c r="C28" s="64" t="s">
        <v>126</v>
      </c>
      <c r="D28" s="64" t="s">
        <v>121</v>
      </c>
      <c r="E28" s="24">
        <v>0.56000000000000005</v>
      </c>
      <c r="F28" s="64"/>
      <c r="G28" s="64"/>
      <c r="H28" s="24">
        <v>0</v>
      </c>
      <c r="I28" s="64"/>
      <c r="J28" s="64"/>
      <c r="K28" s="24">
        <v>0.66</v>
      </c>
      <c r="L28" s="64"/>
      <c r="M28" s="64"/>
      <c r="N28" s="24">
        <v>0.5</v>
      </c>
      <c r="O28" s="66"/>
      <c r="P28" s="66"/>
      <c r="Q28" s="24">
        <v>0.56999999999999995</v>
      </c>
    </row>
    <row r="29" spans="1:17" ht="14.45" x14ac:dyDescent="0.3">
      <c r="A29" s="29">
        <v>40940</v>
      </c>
      <c r="B29" s="24">
        <v>0.9</v>
      </c>
      <c r="C29" s="64" t="s">
        <v>127</v>
      </c>
      <c r="D29" s="64" t="s">
        <v>120</v>
      </c>
      <c r="E29" s="24">
        <v>0.64</v>
      </c>
      <c r="F29" s="64"/>
      <c r="G29" s="64"/>
      <c r="H29" s="24">
        <v>1</v>
      </c>
      <c r="I29" s="64"/>
      <c r="J29" s="64"/>
      <c r="K29" s="24">
        <v>0.17</v>
      </c>
      <c r="L29" s="64"/>
      <c r="M29" s="64"/>
      <c r="N29" s="24">
        <v>0.47</v>
      </c>
      <c r="O29" s="66"/>
      <c r="P29" s="66"/>
      <c r="Q29" s="24">
        <v>0.67</v>
      </c>
    </row>
    <row r="30" spans="1:17" ht="14.45" x14ac:dyDescent="0.3">
      <c r="A30" s="29">
        <v>40969</v>
      </c>
      <c r="B30" s="24">
        <v>0.9</v>
      </c>
      <c r="C30" s="64" t="s">
        <v>119</v>
      </c>
      <c r="D30" s="64" t="s">
        <v>116</v>
      </c>
      <c r="E30" s="24">
        <v>0.94</v>
      </c>
      <c r="F30" s="64" t="s">
        <v>114</v>
      </c>
      <c r="G30" s="64" t="s">
        <v>114</v>
      </c>
      <c r="H30" s="24">
        <v>0.86699999999999999</v>
      </c>
      <c r="I30" s="64" t="s">
        <v>98</v>
      </c>
      <c r="J30" s="64" t="s">
        <v>113</v>
      </c>
      <c r="K30" s="24">
        <v>0.84</v>
      </c>
      <c r="L30" s="64" t="s">
        <v>83</v>
      </c>
      <c r="M30" s="64" t="s">
        <v>82</v>
      </c>
      <c r="N30" s="24">
        <v>0.9</v>
      </c>
      <c r="O30" s="66" t="s">
        <v>112</v>
      </c>
      <c r="P30" s="66" t="s">
        <v>109</v>
      </c>
      <c r="Q30" s="24">
        <v>0.86599999999999999</v>
      </c>
    </row>
    <row r="31" spans="1:17" ht="14.45" x14ac:dyDescent="0.3">
      <c r="A31" s="29">
        <v>41000</v>
      </c>
      <c r="B31" s="24">
        <v>0.9</v>
      </c>
      <c r="C31" s="64" t="s">
        <v>118</v>
      </c>
      <c r="D31" s="64" t="s">
        <v>117</v>
      </c>
      <c r="E31" s="24">
        <v>0.77600000000000002</v>
      </c>
      <c r="F31" s="64" t="s">
        <v>100</v>
      </c>
      <c r="G31" s="64" t="s">
        <v>115</v>
      </c>
      <c r="H31" s="24">
        <v>0.70299999999999996</v>
      </c>
      <c r="I31" s="64" t="s">
        <v>100</v>
      </c>
      <c r="J31" s="64" t="s">
        <v>114</v>
      </c>
      <c r="K31" s="24">
        <v>0.70099999999999996</v>
      </c>
      <c r="L31" s="64" t="s">
        <v>96</v>
      </c>
      <c r="M31" s="64" t="s">
        <v>100</v>
      </c>
      <c r="N31" s="24">
        <v>0.76</v>
      </c>
      <c r="O31" s="66" t="s">
        <v>111</v>
      </c>
      <c r="P31" s="66" t="s">
        <v>110</v>
      </c>
      <c r="Q31" s="24">
        <v>0.82199999999999995</v>
      </c>
    </row>
    <row r="32" spans="1:17" ht="14.45" x14ac:dyDescent="0.3">
      <c r="A32" s="29">
        <v>41030</v>
      </c>
      <c r="B32" s="24">
        <v>0.9</v>
      </c>
      <c r="C32" s="73">
        <v>201</v>
      </c>
      <c r="D32" s="73">
        <v>191</v>
      </c>
      <c r="E32" s="24">
        <f>D32/C32</f>
        <v>0.95024875621890548</v>
      </c>
      <c r="F32" s="73">
        <v>2</v>
      </c>
      <c r="G32" s="73">
        <v>1</v>
      </c>
      <c r="H32" s="24">
        <f>G32/F32</f>
        <v>0.5</v>
      </c>
      <c r="I32" s="73">
        <v>9</v>
      </c>
      <c r="J32" s="73">
        <v>5</v>
      </c>
      <c r="K32" s="24">
        <f>J32/I32</f>
        <v>0.55555555555555558</v>
      </c>
      <c r="L32" s="73">
        <v>18</v>
      </c>
      <c r="M32" s="73">
        <v>16</v>
      </c>
      <c r="N32" s="24">
        <f>M32/L32</f>
        <v>0.88888888888888884</v>
      </c>
      <c r="O32" s="75">
        <v>172</v>
      </c>
      <c r="P32" s="75">
        <v>169</v>
      </c>
      <c r="Q32" s="24">
        <f>P32/O32</f>
        <v>0.98255813953488369</v>
      </c>
    </row>
    <row r="33" spans="1:17" ht="14.45" x14ac:dyDescent="0.3">
      <c r="A33" s="29">
        <v>41061</v>
      </c>
      <c r="B33" s="24">
        <v>0.9</v>
      </c>
      <c r="C33" s="64"/>
      <c r="D33" s="64"/>
      <c r="E33" s="24"/>
      <c r="F33" s="64"/>
      <c r="G33" s="64"/>
      <c r="H33" s="24"/>
      <c r="I33" s="64"/>
      <c r="J33" s="64"/>
      <c r="K33" s="24"/>
      <c r="L33" s="64"/>
      <c r="M33" s="64"/>
      <c r="N33" s="24"/>
      <c r="O33" s="66"/>
      <c r="P33" s="66"/>
      <c r="Q33" s="24"/>
    </row>
    <row r="34" spans="1:17" ht="14.45" x14ac:dyDescent="0.3">
      <c r="A34" s="29">
        <v>41091</v>
      </c>
      <c r="B34" s="24">
        <v>0.9</v>
      </c>
      <c r="C34" s="64"/>
      <c r="D34" s="64"/>
      <c r="E34" s="24"/>
      <c r="F34" s="64"/>
      <c r="G34" s="64"/>
      <c r="H34" s="24"/>
      <c r="I34" s="64"/>
      <c r="J34" s="64"/>
      <c r="K34" s="24"/>
      <c r="L34" s="64"/>
      <c r="M34" s="64"/>
      <c r="N34" s="24"/>
      <c r="O34" s="66"/>
      <c r="P34" s="66"/>
      <c r="Q34" s="24"/>
    </row>
    <row r="35" spans="1:17" ht="14.45" x14ac:dyDescent="0.3">
      <c r="A35" s="29">
        <v>41122</v>
      </c>
      <c r="B35" s="24">
        <v>0.9</v>
      </c>
      <c r="C35" s="64"/>
      <c r="D35" s="64"/>
      <c r="E35" s="24"/>
      <c r="F35" s="64"/>
      <c r="G35" s="64"/>
      <c r="H35" s="24"/>
      <c r="I35" s="64"/>
      <c r="J35" s="64"/>
      <c r="K35" s="24"/>
      <c r="L35" s="64"/>
      <c r="M35" s="64"/>
      <c r="N35" s="24"/>
      <c r="O35" s="66"/>
      <c r="P35" s="66"/>
      <c r="Q35" s="24"/>
    </row>
    <row r="36" spans="1:17" x14ac:dyDescent="0.25">
      <c r="A36" s="29">
        <v>41153</v>
      </c>
      <c r="B36" s="24">
        <v>0.9</v>
      </c>
      <c r="C36" s="64"/>
      <c r="D36" s="64"/>
      <c r="E36" s="24"/>
      <c r="F36" s="64"/>
      <c r="G36" s="64"/>
      <c r="H36" s="24"/>
      <c r="I36" s="64"/>
      <c r="J36" s="64"/>
      <c r="K36" s="24"/>
      <c r="L36" s="64"/>
      <c r="M36" s="64"/>
      <c r="N36" s="24"/>
      <c r="O36" s="66"/>
      <c r="P36" s="66"/>
      <c r="Q36" s="24"/>
    </row>
    <row r="37" spans="1:17" x14ac:dyDescent="0.25">
      <c r="A37" s="29">
        <v>41183</v>
      </c>
      <c r="B37" s="24">
        <v>0.9</v>
      </c>
      <c r="C37" s="64"/>
      <c r="D37" s="64"/>
      <c r="E37" s="24"/>
      <c r="F37" s="64"/>
      <c r="G37" s="64"/>
      <c r="H37" s="24"/>
      <c r="I37" s="64"/>
      <c r="J37" s="64"/>
      <c r="K37" s="24"/>
      <c r="L37" s="64"/>
      <c r="M37" s="64"/>
      <c r="N37" s="24"/>
      <c r="O37" s="66"/>
      <c r="P37" s="66"/>
      <c r="Q37" s="24"/>
    </row>
    <row r="38" spans="1:17" x14ac:dyDescent="0.25">
      <c r="A38" s="29">
        <v>41214</v>
      </c>
      <c r="B38" s="24">
        <v>0.9</v>
      </c>
      <c r="C38" s="64"/>
      <c r="D38" s="64"/>
      <c r="E38" s="24"/>
      <c r="F38" s="64"/>
      <c r="G38" s="64"/>
      <c r="H38" s="24"/>
      <c r="I38" s="64"/>
      <c r="J38" s="64"/>
      <c r="K38" s="24"/>
      <c r="L38" s="64"/>
      <c r="M38" s="64"/>
      <c r="N38" s="24"/>
      <c r="O38" s="66"/>
      <c r="P38" s="66"/>
      <c r="Q38" s="24"/>
    </row>
    <row r="39" spans="1:17" x14ac:dyDescent="0.25">
      <c r="A39" s="29">
        <v>41244</v>
      </c>
      <c r="B39" s="24">
        <v>0.9</v>
      </c>
      <c r="C39" s="64"/>
      <c r="D39" s="64"/>
      <c r="E39" s="24"/>
      <c r="F39" s="64"/>
      <c r="G39" s="64"/>
      <c r="H39" s="24"/>
      <c r="I39" s="64"/>
      <c r="J39" s="64"/>
      <c r="K39" s="24"/>
      <c r="L39" s="64"/>
      <c r="M39" s="64"/>
      <c r="N39" s="24"/>
      <c r="O39" s="66"/>
      <c r="P39" s="66"/>
      <c r="Q39" s="24"/>
    </row>
    <row r="40" spans="1:17" x14ac:dyDescent="0.25">
      <c r="A40" s="29"/>
      <c r="B40" s="30"/>
      <c r="C40" s="64"/>
      <c r="D40" s="64"/>
      <c r="E40" s="23"/>
      <c r="F40" s="64"/>
      <c r="G40" s="64"/>
      <c r="H40" s="23"/>
      <c r="I40" s="64"/>
      <c r="J40" s="64"/>
      <c r="K40" s="23"/>
      <c r="L40" s="64"/>
      <c r="M40" s="64"/>
      <c r="N40" s="23"/>
      <c r="O40" s="66"/>
      <c r="P40" s="66"/>
      <c r="Q40" s="27"/>
    </row>
    <row r="41" spans="1:17" x14ac:dyDescent="0.25">
      <c r="A41" s="29"/>
      <c r="B41" s="30"/>
      <c r="C41" s="65"/>
      <c r="D41" s="65"/>
      <c r="E41" s="27"/>
      <c r="F41" s="65"/>
      <c r="G41" s="65"/>
      <c r="H41" s="27"/>
      <c r="I41" s="65"/>
      <c r="J41" s="65"/>
      <c r="K41" s="27"/>
      <c r="L41" s="65"/>
      <c r="M41" s="65"/>
      <c r="N41" s="27"/>
      <c r="O41" s="66"/>
      <c r="P41" s="66"/>
      <c r="Q41" s="27"/>
    </row>
    <row r="42" spans="1:17" x14ac:dyDescent="0.25">
      <c r="A42" s="31"/>
      <c r="B42" s="32"/>
      <c r="C42" s="65"/>
      <c r="D42" s="65"/>
      <c r="E42" s="27"/>
      <c r="F42" s="65"/>
      <c r="G42" s="65"/>
      <c r="H42" s="27"/>
      <c r="I42" s="65"/>
      <c r="J42" s="65"/>
      <c r="K42" s="27"/>
      <c r="L42" s="65"/>
      <c r="M42" s="65"/>
      <c r="N42" s="27"/>
      <c r="O42" s="66"/>
      <c r="P42" s="66"/>
      <c r="Q42" s="27"/>
    </row>
    <row r="43" spans="1:17" x14ac:dyDescent="0.25">
      <c r="A43" s="31"/>
      <c r="B43" s="32"/>
      <c r="C43" s="65"/>
      <c r="D43" s="65"/>
      <c r="E43" s="27"/>
      <c r="F43" s="65"/>
      <c r="G43" s="65"/>
      <c r="H43" s="27"/>
      <c r="I43" s="65"/>
      <c r="J43" s="65"/>
      <c r="K43" s="27"/>
      <c r="L43" s="65"/>
      <c r="M43" s="65"/>
      <c r="N43" s="27"/>
      <c r="O43" s="66"/>
      <c r="P43" s="66"/>
      <c r="Q43" s="27"/>
    </row>
    <row r="44" spans="1:17" x14ac:dyDescent="0.25">
      <c r="A44" s="19"/>
      <c r="B44" s="27"/>
      <c r="C44" s="65"/>
      <c r="D44" s="65"/>
      <c r="E44" s="27"/>
      <c r="F44" s="65"/>
      <c r="G44" s="65"/>
      <c r="H44" s="27"/>
      <c r="I44" s="65"/>
      <c r="J44" s="65"/>
      <c r="K44" s="27"/>
      <c r="L44" s="65"/>
      <c r="M44" s="65"/>
      <c r="N44" s="27"/>
      <c r="O44" s="66"/>
      <c r="P44" s="66"/>
      <c r="Q44" s="27"/>
    </row>
    <row r="58" spans="1:16" ht="14.45" x14ac:dyDescent="0.3">
      <c r="B58" t="s">
        <v>192</v>
      </c>
      <c r="C58"/>
      <c r="D58"/>
      <c r="E58"/>
      <c r="F58"/>
      <c r="G58"/>
    </row>
    <row r="59" spans="1:16" ht="14.45" x14ac:dyDescent="0.3">
      <c r="A59" t="s">
        <v>80</v>
      </c>
      <c r="B59" s="58" t="s">
        <v>0</v>
      </c>
      <c r="C59" s="58" t="s">
        <v>198</v>
      </c>
      <c r="D59" t="s">
        <v>201</v>
      </c>
      <c r="E59" t="s">
        <v>209</v>
      </c>
      <c r="F59" t="s">
        <v>205</v>
      </c>
      <c r="G59" t="s">
        <v>206</v>
      </c>
      <c r="H59" t="s">
        <v>207</v>
      </c>
    </row>
    <row r="60" spans="1:16" ht="14.45" x14ac:dyDescent="0.3">
      <c r="A60" t="s">
        <v>202</v>
      </c>
      <c r="B60" s="58">
        <v>73</v>
      </c>
      <c r="C60" s="58">
        <v>52</v>
      </c>
      <c r="D60">
        <v>10</v>
      </c>
      <c r="E60">
        <v>8</v>
      </c>
      <c r="F60">
        <v>2</v>
      </c>
      <c r="G60"/>
      <c r="J60" s="58"/>
      <c r="K60" s="58"/>
      <c r="L60" s="58"/>
    </row>
    <row r="61" spans="1:16" ht="14.45" x14ac:dyDescent="0.3">
      <c r="A61" t="s">
        <v>203</v>
      </c>
      <c r="B61" s="58"/>
      <c r="C61" s="86"/>
      <c r="D61" s="76"/>
      <c r="E61" s="76"/>
      <c r="F61" s="76"/>
      <c r="G61" s="76"/>
      <c r="H61" s="76"/>
      <c r="I61" s="76"/>
      <c r="J61" s="76"/>
      <c r="K61" s="76"/>
      <c r="L61" s="58"/>
      <c r="M61" s="58"/>
      <c r="N61" s="58"/>
      <c r="O61" s="58"/>
      <c r="P61" s="58"/>
    </row>
    <row r="62" spans="1:16" ht="14.45" x14ac:dyDescent="0.3">
      <c r="A62" t="s">
        <v>204</v>
      </c>
      <c r="B62" s="58"/>
      <c r="C62" s="86"/>
      <c r="D62" s="76"/>
      <c r="E62" s="76"/>
      <c r="F62" s="76"/>
      <c r="G62" s="76"/>
      <c r="H62" s="76"/>
      <c r="I62" s="76"/>
      <c r="J62" s="76"/>
      <c r="K62" s="84"/>
    </row>
    <row r="63" spans="1:16" ht="14.45" x14ac:dyDescent="0.3">
      <c r="A63" t="s">
        <v>208</v>
      </c>
      <c r="B63" s="58"/>
      <c r="C63" s="86"/>
      <c r="D63" s="76"/>
      <c r="E63" s="76"/>
      <c r="F63" s="76"/>
      <c r="G63" s="76"/>
      <c r="H63" s="76"/>
      <c r="I63" s="76"/>
      <c r="J63" s="76"/>
      <c r="K63" s="84"/>
    </row>
    <row r="64" spans="1:16" ht="14.45" x14ac:dyDescent="0.3">
      <c r="B64" s="58"/>
      <c r="C64" s="86"/>
      <c r="D64" s="76"/>
      <c r="E64" s="76"/>
      <c r="F64" s="76"/>
      <c r="G64" s="76"/>
      <c r="H64" s="76"/>
      <c r="I64" s="76"/>
      <c r="J64" s="76"/>
      <c r="K64" s="76"/>
      <c r="L64" s="58"/>
    </row>
    <row r="65" spans="2:16" ht="14.45" x14ac:dyDescent="0.3">
      <c r="B65" s="85"/>
      <c r="C65" s="91"/>
      <c r="D65" s="85"/>
      <c r="E65" s="85"/>
      <c r="F65" s="85"/>
      <c r="G65" s="85"/>
      <c r="H65" s="85"/>
      <c r="I65" s="85"/>
      <c r="J65" s="76"/>
      <c r="K65" s="76"/>
      <c r="L65" s="70"/>
      <c r="M65" s="58"/>
      <c r="N65" s="58"/>
      <c r="O65" s="58"/>
      <c r="P65" s="58"/>
    </row>
    <row r="66" spans="2:16" ht="14.45" x14ac:dyDescent="0.3">
      <c r="B66" s="85"/>
      <c r="C66" s="91"/>
      <c r="D66" s="85"/>
      <c r="E66" s="85"/>
      <c r="F66" s="85"/>
      <c r="G66" s="85"/>
      <c r="H66" s="85"/>
      <c r="I66" s="85"/>
      <c r="J66" s="87"/>
      <c r="K66" s="84"/>
    </row>
    <row r="67" spans="2:16" ht="14.45" x14ac:dyDescent="0.3">
      <c r="B67" s="93"/>
      <c r="C67" s="94"/>
      <c r="D67" s="85"/>
      <c r="E67" s="85"/>
      <c r="F67" s="85"/>
      <c r="G67" s="85"/>
      <c r="H67" s="85"/>
      <c r="I67" s="85"/>
      <c r="J67" s="84"/>
      <c r="K67" s="92"/>
    </row>
    <row r="68" spans="2:16" ht="14.45" x14ac:dyDescent="0.3">
      <c r="B68" s="85"/>
      <c r="C68" s="91"/>
      <c r="D68" s="85"/>
      <c r="E68" s="85"/>
      <c r="F68" s="85"/>
      <c r="G68" s="85"/>
      <c r="H68" s="85"/>
      <c r="I68" s="85"/>
      <c r="J68" s="84"/>
      <c r="K68" s="76"/>
      <c r="L68" s="58"/>
    </row>
    <row r="69" spans="2:16" ht="14.45" x14ac:dyDescent="0.3">
      <c r="B69" s="85"/>
      <c r="C69" s="91"/>
      <c r="D69" s="85"/>
      <c r="E69" s="85"/>
      <c r="F69" s="85"/>
      <c r="G69" s="85"/>
      <c r="H69" s="85"/>
      <c r="I69" s="85"/>
      <c r="J69" s="76"/>
      <c r="K69" s="87"/>
      <c r="L69" s="58"/>
      <c r="M69" s="58"/>
      <c r="N69" s="58"/>
      <c r="O69" s="58"/>
      <c r="P69" s="58"/>
    </row>
    <row r="70" spans="2:16" ht="14.45" x14ac:dyDescent="0.3">
      <c r="B70" s="88"/>
      <c r="C70" s="89"/>
      <c r="D70" s="85"/>
      <c r="E70" s="85"/>
      <c r="F70" s="85"/>
      <c r="G70" s="85"/>
      <c r="H70" s="85"/>
      <c r="I70" s="85"/>
      <c r="J70" s="86"/>
      <c r="K70" s="76"/>
    </row>
    <row r="71" spans="2:16" ht="14.45" x14ac:dyDescent="0.3">
      <c r="B71" s="95"/>
      <c r="C71" s="95"/>
      <c r="D71" s="96"/>
      <c r="E71" s="96"/>
      <c r="F71" s="96"/>
      <c r="G71" s="96"/>
      <c r="H71" s="96"/>
      <c r="I71" s="96"/>
      <c r="J71" s="84"/>
      <c r="K71" s="84"/>
    </row>
    <row r="72" spans="2:16" ht="14.45" x14ac:dyDescent="0.3">
      <c r="B72" s="76"/>
      <c r="C72" s="76"/>
      <c r="D72" s="84"/>
      <c r="E72" s="84"/>
      <c r="F72" s="84"/>
      <c r="G72" s="84"/>
      <c r="H72" s="84"/>
      <c r="I72" s="84"/>
      <c r="J72" s="84"/>
      <c r="K72" s="76"/>
      <c r="L72" s="58"/>
    </row>
    <row r="73" spans="2:16" ht="14.45" x14ac:dyDescent="0.3">
      <c r="B73" s="58"/>
      <c r="D73"/>
      <c r="E73"/>
      <c r="F73"/>
      <c r="G73"/>
      <c r="J73" s="58"/>
      <c r="K73" s="71"/>
      <c r="L73" s="72"/>
      <c r="M73" s="58"/>
      <c r="N73" s="58"/>
      <c r="O73" s="58"/>
      <c r="P73" s="58"/>
    </row>
    <row r="74" spans="2:16" ht="14.45" x14ac:dyDescent="0.3">
      <c r="B74" s="59"/>
      <c r="C74" s="60"/>
      <c r="D74"/>
      <c r="E74"/>
      <c r="F74"/>
      <c r="G74"/>
      <c r="J74" s="59"/>
    </row>
    <row r="75" spans="2:16" ht="14.45" x14ac:dyDescent="0.3">
      <c r="C75"/>
      <c r="D75"/>
      <c r="E75"/>
      <c r="F75"/>
      <c r="G75"/>
    </row>
    <row r="76" spans="2:16" ht="14.45" x14ac:dyDescent="0.3">
      <c r="C76"/>
      <c r="D76"/>
      <c r="E76"/>
      <c r="F76"/>
      <c r="G76"/>
      <c r="K76" s="58"/>
      <c r="L76" s="58"/>
    </row>
    <row r="77" spans="2:16" ht="14.45" x14ac:dyDescent="0.3">
      <c r="C77"/>
      <c r="D77"/>
      <c r="E77"/>
      <c r="F77"/>
      <c r="G77"/>
      <c r="K77" s="59"/>
      <c r="L77" s="60"/>
      <c r="M77" s="58"/>
      <c r="N77" s="58"/>
      <c r="O77" s="58"/>
      <c r="P77" s="58"/>
    </row>
    <row r="78" spans="2:16" ht="14.45" x14ac:dyDescent="0.3">
      <c r="C78"/>
      <c r="D78"/>
      <c r="E78"/>
      <c r="F78"/>
      <c r="G78"/>
    </row>
    <row r="79" spans="2:16" ht="14.45" x14ac:dyDescent="0.3">
      <c r="C79"/>
      <c r="D79"/>
      <c r="E79"/>
      <c r="F79"/>
      <c r="G79"/>
    </row>
    <row r="80" spans="2:16" ht="14.45" x14ac:dyDescent="0.3">
      <c r="C80"/>
      <c r="D80"/>
      <c r="E80"/>
      <c r="F80"/>
      <c r="G80"/>
    </row>
    <row r="81" spans="3:7" ht="14.45" x14ac:dyDescent="0.3">
      <c r="C81"/>
      <c r="D81"/>
      <c r="E81"/>
      <c r="F81"/>
      <c r="G81"/>
    </row>
    <row r="82" spans="3:7" x14ac:dyDescent="0.25">
      <c r="C82"/>
      <c r="D82"/>
      <c r="E82"/>
      <c r="F82"/>
      <c r="G82"/>
    </row>
    <row r="83" spans="3:7" x14ac:dyDescent="0.25">
      <c r="C83"/>
      <c r="D83"/>
      <c r="E83"/>
      <c r="F83"/>
      <c r="G83"/>
    </row>
    <row r="84" spans="3:7" x14ac:dyDescent="0.25">
      <c r="C84"/>
      <c r="D84"/>
      <c r="E84"/>
      <c r="F84"/>
      <c r="G84"/>
    </row>
    <row r="85" spans="3:7" x14ac:dyDescent="0.25">
      <c r="C85"/>
      <c r="D85"/>
      <c r="E85"/>
      <c r="F85"/>
      <c r="G85"/>
    </row>
    <row r="86" spans="3:7" x14ac:dyDescent="0.25">
      <c r="C86"/>
      <c r="D86"/>
      <c r="E86"/>
      <c r="F86"/>
      <c r="G86"/>
    </row>
    <row r="87" spans="3:7" x14ac:dyDescent="0.25">
      <c r="C87"/>
      <c r="D87"/>
      <c r="E87"/>
      <c r="F87"/>
      <c r="G87"/>
    </row>
    <row r="88" spans="3:7" x14ac:dyDescent="0.25">
      <c r="C88"/>
      <c r="D88"/>
      <c r="E88"/>
      <c r="F88"/>
      <c r="G88"/>
    </row>
    <row r="89" spans="3:7" x14ac:dyDescent="0.25">
      <c r="C89"/>
      <c r="D89"/>
      <c r="E89"/>
      <c r="F89"/>
      <c r="G89"/>
    </row>
    <row r="90" spans="3:7" x14ac:dyDescent="0.25">
      <c r="C90"/>
      <c r="D90"/>
      <c r="E90"/>
      <c r="F90"/>
      <c r="G90"/>
    </row>
    <row r="91" spans="3:7" x14ac:dyDescent="0.25">
      <c r="C91"/>
      <c r="D91"/>
      <c r="E91"/>
      <c r="F91"/>
      <c r="G91"/>
    </row>
    <row r="92" spans="3:7" x14ac:dyDescent="0.25">
      <c r="C92"/>
      <c r="D92"/>
      <c r="E92"/>
      <c r="F92"/>
      <c r="G92"/>
    </row>
    <row r="93" spans="3:7" x14ac:dyDescent="0.25">
      <c r="C93"/>
      <c r="D93"/>
      <c r="E93"/>
      <c r="F93"/>
      <c r="G93"/>
    </row>
    <row r="94" spans="3:7" x14ac:dyDescent="0.25">
      <c r="C94"/>
      <c r="D94"/>
      <c r="E94"/>
      <c r="F94"/>
      <c r="G94"/>
    </row>
    <row r="95" spans="3:7" x14ac:dyDescent="0.25">
      <c r="C95"/>
      <c r="D95"/>
      <c r="E95"/>
      <c r="F95"/>
      <c r="G95"/>
    </row>
    <row r="96" spans="3:7" x14ac:dyDescent="0.25">
      <c r="C96"/>
      <c r="D96"/>
      <c r="E96"/>
      <c r="F96"/>
      <c r="G96"/>
    </row>
    <row r="97" spans="3:7" x14ac:dyDescent="0.25">
      <c r="C97"/>
      <c r="D97"/>
      <c r="E97"/>
      <c r="F97"/>
      <c r="G97"/>
    </row>
    <row r="98" spans="3:7" x14ac:dyDescent="0.25">
      <c r="C98"/>
      <c r="D98"/>
      <c r="E98"/>
      <c r="F98"/>
      <c r="G98"/>
    </row>
    <row r="99" spans="3:7" x14ac:dyDescent="0.25">
      <c r="C99"/>
      <c r="D99"/>
      <c r="E99"/>
      <c r="F99"/>
      <c r="G99"/>
    </row>
    <row r="100" spans="3:7" x14ac:dyDescent="0.25">
      <c r="C100"/>
      <c r="D100"/>
      <c r="E100"/>
      <c r="F100"/>
      <c r="G100"/>
    </row>
    <row r="101" spans="3:7" x14ac:dyDescent="0.25">
      <c r="C101"/>
      <c r="D101"/>
      <c r="E101"/>
      <c r="F101"/>
      <c r="G101"/>
    </row>
    <row r="102" spans="3:7" x14ac:dyDescent="0.25">
      <c r="C102"/>
      <c r="D102"/>
      <c r="E102"/>
      <c r="F102"/>
      <c r="G102"/>
    </row>
    <row r="103" spans="3:7" x14ac:dyDescent="0.25">
      <c r="C103"/>
      <c r="D103"/>
      <c r="E103"/>
      <c r="F103"/>
      <c r="G103"/>
    </row>
    <row r="104" spans="3:7" x14ac:dyDescent="0.25">
      <c r="C104"/>
      <c r="D104"/>
      <c r="E104"/>
      <c r="F104"/>
      <c r="G104"/>
    </row>
    <row r="105" spans="3:7" x14ac:dyDescent="0.25">
      <c r="C105"/>
      <c r="D105"/>
      <c r="E105"/>
      <c r="F105"/>
      <c r="G105"/>
    </row>
    <row r="106" spans="3:7" x14ac:dyDescent="0.25">
      <c r="C106"/>
      <c r="D106"/>
      <c r="E106"/>
      <c r="F106"/>
      <c r="G106"/>
    </row>
    <row r="107" spans="3:7" x14ac:dyDescent="0.25">
      <c r="C107"/>
      <c r="D107"/>
      <c r="E107"/>
      <c r="F107"/>
      <c r="G107"/>
    </row>
    <row r="108" spans="3:7" x14ac:dyDescent="0.25">
      <c r="C108"/>
      <c r="D108"/>
      <c r="E108"/>
      <c r="F108"/>
      <c r="G108"/>
    </row>
    <row r="109" spans="3:7" x14ac:dyDescent="0.25">
      <c r="C109"/>
      <c r="D109"/>
      <c r="E109"/>
      <c r="F109"/>
      <c r="G109"/>
    </row>
    <row r="110" spans="3:7" x14ac:dyDescent="0.25">
      <c r="C110"/>
      <c r="D110"/>
      <c r="E110"/>
      <c r="F110"/>
      <c r="G110"/>
    </row>
    <row r="111" spans="3:7" x14ac:dyDescent="0.25">
      <c r="C111"/>
      <c r="D111"/>
      <c r="E111"/>
      <c r="F111"/>
      <c r="G111"/>
    </row>
    <row r="112" spans="3:7" x14ac:dyDescent="0.25">
      <c r="C112"/>
      <c r="D112"/>
      <c r="E112"/>
      <c r="F112"/>
      <c r="G112"/>
    </row>
  </sheetData>
  <pageMargins left="0.25" right="0.25" top="0.75" bottom="0.75" header="0.3" footer="0.3"/>
  <pageSetup scale="84" orientation="portrait" r:id="rId1"/>
  <rowBreaks count="1" manualBreakCount="1">
    <brk id="18" max="16383" man="1"/>
  </rowBreaks>
  <colBreaks count="2" manualBreakCount="2">
    <brk id="4" max="1048575" man="1"/>
    <brk id="18" max="1048575" man="1"/>
  </colBreaks>
  <ignoredErrors>
    <ignoredError sqref="O30:P31 L30:M31 I30:J31 F30:G31 C25:D31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65"/>
  <sheetViews>
    <sheetView topLeftCell="B58" zoomScale="110" zoomScaleNormal="110" zoomScaleSheetLayoutView="50" workbookViewId="0">
      <selection activeCell="F92" sqref="F92"/>
    </sheetView>
  </sheetViews>
  <sheetFormatPr defaultRowHeight="15" x14ac:dyDescent="0.25"/>
  <cols>
    <col min="1" max="1" width="14.5703125" customWidth="1"/>
    <col min="2" max="2" width="11.28515625" bestFit="1" customWidth="1"/>
    <col min="3" max="3" width="10.7109375" style="58" customWidth="1"/>
    <col min="4" max="4" width="10" style="58" customWidth="1"/>
    <col min="5" max="5" width="6.85546875" style="58" customWidth="1"/>
    <col min="6" max="6" width="10.7109375" style="58" customWidth="1"/>
    <col min="7" max="7" width="11" style="58" customWidth="1"/>
    <col min="9" max="9" width="12" customWidth="1"/>
    <col min="10" max="10" width="11.85546875" customWidth="1"/>
    <col min="12" max="12" width="10.7109375" customWidth="1"/>
    <col min="13" max="13" width="9.7109375" customWidth="1"/>
    <col min="15" max="15" width="10.140625" customWidth="1"/>
    <col min="16" max="16" width="11" customWidth="1"/>
  </cols>
  <sheetData>
    <row r="2" spans="1:7" ht="14.45" x14ac:dyDescent="0.3">
      <c r="A2" s="22"/>
      <c r="B2" s="22"/>
      <c r="C2" s="60"/>
      <c r="D2" s="60"/>
      <c r="E2" s="60"/>
      <c r="F2" s="60"/>
      <c r="G2" s="60"/>
    </row>
    <row r="3" spans="1:7" ht="14.45" x14ac:dyDescent="0.3">
      <c r="A3" s="68" t="s">
        <v>80</v>
      </c>
      <c r="B3" s="22" t="s">
        <v>6</v>
      </c>
      <c r="C3" s="58" t="s">
        <v>0</v>
      </c>
      <c r="E3" s="58" t="s">
        <v>1</v>
      </c>
    </row>
    <row r="4" spans="1:7" ht="14.45" x14ac:dyDescent="0.3">
      <c r="A4" s="1">
        <v>40909</v>
      </c>
      <c r="B4" s="53">
        <v>300</v>
      </c>
      <c r="C4" s="59">
        <v>632</v>
      </c>
      <c r="D4" s="59"/>
      <c r="E4" s="58">
        <v>244</v>
      </c>
      <c r="F4" s="36">
        <f>+E4/C4</f>
        <v>0.38607594936708861</v>
      </c>
      <c r="G4" s="36"/>
    </row>
    <row r="5" spans="1:7" ht="14.45" x14ac:dyDescent="0.3">
      <c r="A5" s="1">
        <v>40940</v>
      </c>
      <c r="B5" s="53">
        <v>300</v>
      </c>
      <c r="C5" s="59">
        <v>641</v>
      </c>
      <c r="D5" s="59"/>
      <c r="E5" s="60">
        <v>197</v>
      </c>
      <c r="F5" s="36">
        <f t="shared" ref="F5:F9" si="0">+E5/C5</f>
        <v>0.30733229329173167</v>
      </c>
      <c r="G5" s="36"/>
    </row>
    <row r="6" spans="1:7" ht="14.45" x14ac:dyDescent="0.3">
      <c r="A6" s="1">
        <v>40969</v>
      </c>
      <c r="B6" s="53">
        <v>300</v>
      </c>
      <c r="C6" s="59">
        <v>653</v>
      </c>
      <c r="D6" s="59"/>
      <c r="E6" s="60">
        <v>248</v>
      </c>
      <c r="F6" s="36">
        <f t="shared" si="0"/>
        <v>0.37978560490045943</v>
      </c>
      <c r="G6" s="36"/>
    </row>
    <row r="7" spans="1:7" ht="14.45" x14ac:dyDescent="0.3">
      <c r="A7" s="1">
        <v>41000</v>
      </c>
      <c r="B7" s="53">
        <v>300</v>
      </c>
      <c r="C7" s="59">
        <v>541</v>
      </c>
      <c r="D7" s="59"/>
      <c r="E7" s="60">
        <v>173</v>
      </c>
      <c r="F7" s="36">
        <f t="shared" si="0"/>
        <v>0.31977818853974121</v>
      </c>
      <c r="G7" s="36"/>
    </row>
    <row r="8" spans="1:7" ht="14.45" x14ac:dyDescent="0.3">
      <c r="A8" s="1">
        <v>41030</v>
      </c>
      <c r="B8" s="53">
        <v>300</v>
      </c>
      <c r="C8" s="59">
        <v>437</v>
      </c>
      <c r="D8" s="59"/>
      <c r="E8" s="60">
        <v>298</v>
      </c>
      <c r="F8" s="36">
        <f t="shared" si="0"/>
        <v>0.6819221967963387</v>
      </c>
      <c r="G8" s="36"/>
    </row>
    <row r="9" spans="1:7" ht="14.45" x14ac:dyDescent="0.3">
      <c r="A9" s="1">
        <v>41061</v>
      </c>
      <c r="B9" s="53">
        <v>300</v>
      </c>
      <c r="C9" s="59">
        <v>352</v>
      </c>
      <c r="D9" s="59"/>
      <c r="E9" s="60">
        <v>56</v>
      </c>
      <c r="F9" s="36">
        <f t="shared" si="0"/>
        <v>0.15909090909090909</v>
      </c>
      <c r="G9" s="36"/>
    </row>
    <row r="10" spans="1:7" ht="14.45" x14ac:dyDescent="0.3">
      <c r="A10" s="1">
        <v>41091</v>
      </c>
      <c r="B10" s="53">
        <v>300</v>
      </c>
      <c r="C10" s="59"/>
      <c r="D10" s="59"/>
      <c r="E10" s="60"/>
      <c r="F10" s="36"/>
      <c r="G10" s="36"/>
    </row>
    <row r="11" spans="1:7" ht="14.45" x14ac:dyDescent="0.3">
      <c r="A11" s="1">
        <v>41122</v>
      </c>
      <c r="B11" s="53">
        <v>300</v>
      </c>
      <c r="C11" s="59"/>
      <c r="D11" s="59"/>
      <c r="E11" s="60"/>
      <c r="F11" s="36"/>
      <c r="G11" s="36"/>
    </row>
    <row r="12" spans="1:7" ht="14.45" x14ac:dyDescent="0.3">
      <c r="A12" s="1">
        <v>41153</v>
      </c>
      <c r="B12" s="53">
        <v>300</v>
      </c>
      <c r="C12" s="59"/>
      <c r="D12" s="59"/>
      <c r="E12" s="60"/>
      <c r="F12" s="36"/>
      <c r="G12" s="36"/>
    </row>
    <row r="13" spans="1:7" ht="14.45" x14ac:dyDescent="0.3">
      <c r="A13" s="1">
        <v>41183</v>
      </c>
      <c r="B13" s="53">
        <v>300</v>
      </c>
      <c r="C13" s="59"/>
      <c r="D13" s="59"/>
      <c r="E13" s="60"/>
      <c r="F13" s="36"/>
      <c r="G13" s="36"/>
    </row>
    <row r="14" spans="1:7" ht="14.45" x14ac:dyDescent="0.3">
      <c r="A14" s="1">
        <v>41214</v>
      </c>
      <c r="B14" s="53">
        <v>300</v>
      </c>
      <c r="C14" s="59"/>
      <c r="D14" s="59"/>
      <c r="E14" s="60"/>
      <c r="F14" s="36"/>
      <c r="G14" s="36"/>
    </row>
    <row r="15" spans="1:7" ht="14.45" x14ac:dyDescent="0.3">
      <c r="A15" s="1">
        <v>41244</v>
      </c>
      <c r="B15" s="53">
        <v>300</v>
      </c>
      <c r="C15" s="59"/>
      <c r="D15" s="59"/>
      <c r="E15" s="60"/>
      <c r="F15" s="36"/>
      <c r="G15" s="36"/>
    </row>
    <row r="24" spans="1:17" ht="14.45" x14ac:dyDescent="0.3">
      <c r="A24" s="19"/>
      <c r="B24" s="27"/>
      <c r="C24" s="65"/>
      <c r="D24" s="65"/>
      <c r="E24" s="27"/>
      <c r="F24" s="65"/>
      <c r="G24" s="65"/>
      <c r="H24" s="27"/>
      <c r="I24" s="65"/>
      <c r="J24" s="65"/>
      <c r="K24" s="27"/>
      <c r="L24" s="65"/>
      <c r="M24" s="65"/>
      <c r="N24" s="27"/>
      <c r="O24" s="66"/>
      <c r="P24" s="66"/>
      <c r="Q24" s="27"/>
    </row>
    <row r="25" spans="1:17" ht="57.6" x14ac:dyDescent="0.3">
      <c r="A25" s="27" t="s">
        <v>80</v>
      </c>
      <c r="B25" s="27" t="s">
        <v>6</v>
      </c>
      <c r="C25" s="67" t="s">
        <v>64</v>
      </c>
      <c r="D25" s="67" t="s">
        <v>65</v>
      </c>
      <c r="E25" s="27" t="s">
        <v>8</v>
      </c>
      <c r="F25" s="67" t="s">
        <v>64</v>
      </c>
      <c r="G25" s="67" t="s">
        <v>65</v>
      </c>
      <c r="H25" s="27" t="s">
        <v>9</v>
      </c>
      <c r="I25" s="67" t="s">
        <v>64</v>
      </c>
      <c r="J25" s="67" t="s">
        <v>65</v>
      </c>
      <c r="K25" s="27" t="s">
        <v>10</v>
      </c>
      <c r="L25" s="67" t="s">
        <v>64</v>
      </c>
      <c r="M25" s="67" t="s">
        <v>65</v>
      </c>
      <c r="N25" s="27" t="s">
        <v>11</v>
      </c>
      <c r="O25" s="67" t="s">
        <v>64</v>
      </c>
      <c r="P25" s="67" t="s">
        <v>65</v>
      </c>
      <c r="Q25" s="27" t="s">
        <v>12</v>
      </c>
    </row>
    <row r="26" spans="1:17" ht="14.45" x14ac:dyDescent="0.3">
      <c r="A26" s="29">
        <v>40817</v>
      </c>
      <c r="B26" s="24">
        <v>0.9</v>
      </c>
      <c r="C26" s="64" t="s">
        <v>184</v>
      </c>
      <c r="D26" s="64" t="s">
        <v>171</v>
      </c>
      <c r="E26" s="24">
        <v>0.74</v>
      </c>
      <c r="F26" s="64" t="s">
        <v>167</v>
      </c>
      <c r="G26" s="64" t="s">
        <v>161</v>
      </c>
      <c r="H26" s="24">
        <v>0.78</v>
      </c>
      <c r="I26" s="64" t="s">
        <v>160</v>
      </c>
      <c r="J26" s="64" t="s">
        <v>152</v>
      </c>
      <c r="K26" s="24">
        <v>0.64</v>
      </c>
      <c r="L26" s="64" t="s">
        <v>151</v>
      </c>
      <c r="M26" s="64" t="s">
        <v>140</v>
      </c>
      <c r="N26" s="24">
        <v>0.75</v>
      </c>
      <c r="O26" s="69" t="s">
        <v>139</v>
      </c>
      <c r="P26" s="69" t="s">
        <v>128</v>
      </c>
      <c r="Q26" s="24">
        <v>0.77</v>
      </c>
    </row>
    <row r="27" spans="1:17" ht="14.45" x14ac:dyDescent="0.3">
      <c r="A27" s="29">
        <v>40848</v>
      </c>
      <c r="B27" s="24">
        <v>0.9</v>
      </c>
      <c r="C27" s="64" t="s">
        <v>183</v>
      </c>
      <c r="D27" s="64" t="s">
        <v>172</v>
      </c>
      <c r="E27" s="24">
        <v>0.76</v>
      </c>
      <c r="F27" s="64" t="s">
        <v>164</v>
      </c>
      <c r="G27" s="64" t="s">
        <v>162</v>
      </c>
      <c r="H27" s="24">
        <v>0.78</v>
      </c>
      <c r="I27" s="64" t="s">
        <v>159</v>
      </c>
      <c r="J27" s="64" t="s">
        <v>153</v>
      </c>
      <c r="K27" s="24">
        <v>0.52</v>
      </c>
      <c r="L27" s="64" t="s">
        <v>150</v>
      </c>
      <c r="M27" s="64" t="s">
        <v>141</v>
      </c>
      <c r="N27" s="24">
        <v>0.79</v>
      </c>
      <c r="O27" s="69" t="s">
        <v>138</v>
      </c>
      <c r="P27" s="69" t="s">
        <v>129</v>
      </c>
      <c r="Q27" s="24">
        <v>0.81</v>
      </c>
    </row>
    <row r="28" spans="1:17" ht="14.45" x14ac:dyDescent="0.3">
      <c r="A28" s="29">
        <v>40878</v>
      </c>
      <c r="B28" s="24">
        <v>0.9</v>
      </c>
      <c r="C28" s="64" t="s">
        <v>182</v>
      </c>
      <c r="D28" s="64" t="s">
        <v>173</v>
      </c>
      <c r="E28" s="24">
        <v>0.76</v>
      </c>
      <c r="F28" s="64" t="s">
        <v>168</v>
      </c>
      <c r="G28" s="64" t="s">
        <v>163</v>
      </c>
      <c r="H28" s="24">
        <v>0.72</v>
      </c>
      <c r="I28" s="64" t="s">
        <v>158</v>
      </c>
      <c r="J28" s="64" t="s">
        <v>154</v>
      </c>
      <c r="K28" s="24">
        <v>0.59</v>
      </c>
      <c r="L28" s="64" t="s">
        <v>149</v>
      </c>
      <c r="M28" s="64" t="s">
        <v>142</v>
      </c>
      <c r="N28" s="24">
        <v>0.73</v>
      </c>
      <c r="O28" s="69" t="s">
        <v>137</v>
      </c>
      <c r="P28" s="69" t="s">
        <v>130</v>
      </c>
      <c r="Q28" s="24">
        <v>0.82</v>
      </c>
    </row>
    <row r="29" spans="1:17" ht="14.45" x14ac:dyDescent="0.3">
      <c r="A29" s="29">
        <v>40909</v>
      </c>
      <c r="B29" s="24">
        <v>0.9</v>
      </c>
      <c r="C29" s="64" t="s">
        <v>181</v>
      </c>
      <c r="D29" s="64" t="s">
        <v>174</v>
      </c>
      <c r="E29" s="24">
        <v>0.74</v>
      </c>
      <c r="F29" s="64" t="s">
        <v>169</v>
      </c>
      <c r="G29" s="64" t="s">
        <v>164</v>
      </c>
      <c r="H29" s="24">
        <v>0.8</v>
      </c>
      <c r="I29" s="64" t="s">
        <v>157</v>
      </c>
      <c r="J29" s="64" t="s">
        <v>142</v>
      </c>
      <c r="K29" s="24">
        <v>0.57999999999999996</v>
      </c>
      <c r="L29" s="64" t="s">
        <v>148</v>
      </c>
      <c r="M29" s="64" t="s">
        <v>143</v>
      </c>
      <c r="N29" s="24">
        <v>0.7</v>
      </c>
      <c r="O29" s="69" t="s">
        <v>136</v>
      </c>
      <c r="P29" s="69" t="s">
        <v>131</v>
      </c>
      <c r="Q29" s="24">
        <v>0.79</v>
      </c>
    </row>
    <row r="30" spans="1:17" ht="14.45" x14ac:dyDescent="0.3">
      <c r="A30" s="29">
        <v>40940</v>
      </c>
      <c r="B30" s="24">
        <v>0.9</v>
      </c>
      <c r="C30" s="64" t="s">
        <v>180</v>
      </c>
      <c r="D30" s="64" t="s">
        <v>175</v>
      </c>
      <c r="E30" s="24">
        <v>0.85</v>
      </c>
      <c r="F30" s="64"/>
      <c r="G30" s="64"/>
      <c r="H30" s="24">
        <v>0.85</v>
      </c>
      <c r="I30" s="64"/>
      <c r="J30" s="64"/>
      <c r="K30" s="24">
        <v>0.65</v>
      </c>
      <c r="L30" s="64"/>
      <c r="M30" s="64"/>
      <c r="N30" s="24">
        <v>0.87</v>
      </c>
      <c r="O30" s="69"/>
      <c r="P30" s="69"/>
      <c r="Q30" s="24">
        <v>0.89</v>
      </c>
    </row>
    <row r="31" spans="1:17" ht="14.45" x14ac:dyDescent="0.3">
      <c r="A31" s="29">
        <v>40969</v>
      </c>
      <c r="B31" s="24">
        <v>0.9</v>
      </c>
      <c r="C31" s="64" t="s">
        <v>179</v>
      </c>
      <c r="D31" s="64" t="s">
        <v>176</v>
      </c>
      <c r="E31" s="24">
        <v>0.745</v>
      </c>
      <c r="F31" s="64" t="s">
        <v>170</v>
      </c>
      <c r="G31" s="64" t="s">
        <v>165</v>
      </c>
      <c r="H31" s="24">
        <v>0.86699999999999999</v>
      </c>
      <c r="I31" s="64" t="s">
        <v>156</v>
      </c>
      <c r="J31" s="64" t="s">
        <v>105</v>
      </c>
      <c r="K31" s="24">
        <v>0.84</v>
      </c>
      <c r="L31" s="64" t="s">
        <v>147</v>
      </c>
      <c r="M31" s="64" t="s">
        <v>144</v>
      </c>
      <c r="N31" s="24">
        <v>0.9</v>
      </c>
      <c r="O31" s="69" t="s">
        <v>135</v>
      </c>
      <c r="P31" s="69" t="s">
        <v>132</v>
      </c>
      <c r="Q31" s="24">
        <v>0.86599999999999999</v>
      </c>
    </row>
    <row r="32" spans="1:17" ht="14.45" x14ac:dyDescent="0.3">
      <c r="A32" s="29">
        <v>41000</v>
      </c>
      <c r="B32" s="24">
        <v>0.9</v>
      </c>
      <c r="C32" s="64" t="s">
        <v>178</v>
      </c>
      <c r="D32" s="64" t="s">
        <v>177</v>
      </c>
      <c r="E32" s="24">
        <v>0.73499999999999999</v>
      </c>
      <c r="F32" s="64" t="s">
        <v>165</v>
      </c>
      <c r="G32" s="64" t="s">
        <v>166</v>
      </c>
      <c r="H32" s="24">
        <v>0.70299999999999996</v>
      </c>
      <c r="I32" s="64" t="s">
        <v>119</v>
      </c>
      <c r="J32" s="64" t="s">
        <v>155</v>
      </c>
      <c r="K32" s="24">
        <v>0.70099999999999996</v>
      </c>
      <c r="L32" s="64" t="s">
        <v>146</v>
      </c>
      <c r="M32" s="64" t="s">
        <v>145</v>
      </c>
      <c r="N32" s="24">
        <v>0.76</v>
      </c>
      <c r="O32" s="69" t="s">
        <v>134</v>
      </c>
      <c r="P32" s="69" t="s">
        <v>133</v>
      </c>
      <c r="Q32" s="24">
        <v>0.82199999999999995</v>
      </c>
    </row>
    <row r="33" spans="1:17" ht="14.45" x14ac:dyDescent="0.3">
      <c r="A33" s="29">
        <v>41030</v>
      </c>
      <c r="B33" s="24">
        <v>0.9</v>
      </c>
      <c r="C33" s="73">
        <v>716</v>
      </c>
      <c r="D33" s="73">
        <v>551</v>
      </c>
      <c r="E33" s="24">
        <f>D33/C33</f>
        <v>0.76955307262569828</v>
      </c>
      <c r="F33" s="73">
        <v>57</v>
      </c>
      <c r="G33" s="73">
        <v>46</v>
      </c>
      <c r="H33" s="24">
        <f>G33/F33</f>
        <v>0.80701754385964908</v>
      </c>
      <c r="I33" s="73">
        <v>116</v>
      </c>
      <c r="J33" s="73">
        <v>71</v>
      </c>
      <c r="K33" s="24">
        <f>J33/I33</f>
        <v>0.61206896551724133</v>
      </c>
      <c r="L33" s="73">
        <v>152</v>
      </c>
      <c r="M33" s="73">
        <v>102</v>
      </c>
      <c r="N33" s="24">
        <f>M33/L33</f>
        <v>0.67105263157894735</v>
      </c>
      <c r="O33" s="74">
        <v>391</v>
      </c>
      <c r="P33" s="74">
        <v>332</v>
      </c>
      <c r="Q33" s="24">
        <f>P33/O33</f>
        <v>0.84910485933503832</v>
      </c>
    </row>
    <row r="34" spans="1:17" ht="14.45" x14ac:dyDescent="0.3">
      <c r="A34" s="29">
        <v>41061</v>
      </c>
      <c r="B34" s="24">
        <v>0.9</v>
      </c>
      <c r="C34" s="64"/>
      <c r="D34" s="64"/>
      <c r="E34" s="24"/>
      <c r="F34" s="64"/>
      <c r="G34" s="64"/>
      <c r="H34" s="24"/>
      <c r="I34" s="64"/>
      <c r="J34" s="64"/>
      <c r="K34" s="24"/>
      <c r="L34" s="64"/>
      <c r="M34" s="64"/>
      <c r="N34" s="24"/>
      <c r="O34" s="66"/>
      <c r="P34" s="66"/>
      <c r="Q34" s="24"/>
    </row>
    <row r="35" spans="1:17" ht="14.45" x14ac:dyDescent="0.3">
      <c r="A35" s="29">
        <v>41091</v>
      </c>
      <c r="B35" s="24">
        <v>0.9</v>
      </c>
      <c r="C35" s="64"/>
      <c r="D35" s="64"/>
      <c r="E35" s="24"/>
      <c r="F35" s="64"/>
      <c r="G35" s="64"/>
      <c r="H35" s="24"/>
      <c r="I35" s="64"/>
      <c r="J35" s="64"/>
      <c r="K35" s="24"/>
      <c r="L35" s="64"/>
      <c r="M35" s="64"/>
      <c r="N35" s="24"/>
      <c r="O35" s="66"/>
      <c r="P35" s="66"/>
      <c r="Q35" s="24"/>
    </row>
    <row r="36" spans="1:17" ht="14.45" x14ac:dyDescent="0.3">
      <c r="A36" s="29">
        <v>41122</v>
      </c>
      <c r="B36" s="24">
        <v>0.9</v>
      </c>
      <c r="C36" s="64"/>
      <c r="D36" s="64"/>
      <c r="E36" s="24"/>
      <c r="F36" s="64"/>
      <c r="G36" s="64"/>
      <c r="H36" s="24"/>
      <c r="I36" s="64"/>
      <c r="J36" s="64"/>
      <c r="K36" s="24"/>
      <c r="L36" s="64"/>
      <c r="M36" s="64"/>
      <c r="N36" s="24"/>
      <c r="O36" s="66"/>
      <c r="P36" s="66"/>
      <c r="Q36" s="24"/>
    </row>
    <row r="37" spans="1:17" ht="14.45" x14ac:dyDescent="0.3">
      <c r="A37" s="29">
        <v>41153</v>
      </c>
      <c r="B37" s="24">
        <v>0.9</v>
      </c>
      <c r="C37" s="64"/>
      <c r="D37" s="64"/>
      <c r="E37" s="24"/>
      <c r="F37" s="64"/>
      <c r="G37" s="64"/>
      <c r="H37" s="24"/>
      <c r="I37" s="64"/>
      <c r="J37" s="64"/>
      <c r="K37" s="24"/>
      <c r="L37" s="64"/>
      <c r="M37" s="64"/>
      <c r="N37" s="24"/>
      <c r="O37" s="66"/>
      <c r="P37" s="66"/>
      <c r="Q37" s="24"/>
    </row>
    <row r="38" spans="1:17" ht="14.45" x14ac:dyDescent="0.3">
      <c r="A38" s="29">
        <v>41183</v>
      </c>
      <c r="B38" s="24">
        <v>0.9</v>
      </c>
      <c r="C38" s="64"/>
      <c r="D38" s="64"/>
      <c r="E38" s="24"/>
      <c r="F38" s="64"/>
      <c r="G38" s="64"/>
      <c r="H38" s="24"/>
      <c r="I38" s="64"/>
      <c r="J38" s="64"/>
      <c r="K38" s="24"/>
      <c r="L38" s="64"/>
      <c r="M38" s="64"/>
      <c r="N38" s="24"/>
      <c r="O38" s="66"/>
      <c r="P38" s="66"/>
      <c r="Q38" s="24"/>
    </row>
    <row r="39" spans="1:17" ht="14.45" x14ac:dyDescent="0.3">
      <c r="A39" s="29">
        <v>41214</v>
      </c>
      <c r="B39" s="24">
        <v>0.9</v>
      </c>
      <c r="C39" s="64"/>
      <c r="D39" s="64"/>
      <c r="E39" s="24"/>
      <c r="F39" s="64"/>
      <c r="G39" s="64"/>
      <c r="H39" s="24"/>
      <c r="I39" s="64"/>
      <c r="J39" s="64"/>
      <c r="K39" s="24"/>
      <c r="L39" s="64"/>
      <c r="M39" s="64"/>
      <c r="N39" s="24"/>
      <c r="O39" s="66"/>
      <c r="P39" s="66"/>
      <c r="Q39" s="24"/>
    </row>
    <row r="40" spans="1:17" ht="14.45" x14ac:dyDescent="0.3">
      <c r="A40" s="29">
        <v>41244</v>
      </c>
      <c r="B40" s="24">
        <v>0.9</v>
      </c>
      <c r="C40" s="64"/>
      <c r="D40" s="64"/>
      <c r="E40" s="24"/>
      <c r="F40" s="64"/>
      <c r="G40" s="64"/>
      <c r="H40" s="24"/>
      <c r="I40" s="64"/>
      <c r="J40" s="64"/>
      <c r="K40" s="24"/>
      <c r="L40" s="64"/>
      <c r="M40" s="64"/>
      <c r="N40" s="24"/>
      <c r="O40" s="66"/>
      <c r="P40" s="66"/>
      <c r="Q40" s="24"/>
    </row>
    <row r="41" spans="1:17" ht="14.45" x14ac:dyDescent="0.3">
      <c r="A41" s="19"/>
      <c r="B41" s="27"/>
      <c r="C41" s="65"/>
      <c r="D41" s="65"/>
      <c r="E41" s="27"/>
      <c r="F41" s="65"/>
      <c r="G41" s="65"/>
      <c r="H41" s="27"/>
      <c r="I41" s="65"/>
      <c r="J41" s="65"/>
      <c r="K41" s="27"/>
      <c r="L41" s="65"/>
      <c r="M41" s="65"/>
      <c r="N41" s="27"/>
      <c r="O41" s="66"/>
      <c r="P41" s="66"/>
      <c r="Q41" s="27"/>
    </row>
    <row r="42" spans="1:17" ht="14.45" x14ac:dyDescent="0.3">
      <c r="A42" s="19"/>
      <c r="B42" s="27"/>
      <c r="C42" s="65"/>
      <c r="D42" s="65"/>
      <c r="E42" s="27"/>
      <c r="F42" s="65"/>
      <c r="G42" s="65"/>
      <c r="H42" s="27"/>
      <c r="I42" s="65"/>
      <c r="J42" s="65"/>
      <c r="K42" s="27"/>
      <c r="L42" s="65"/>
      <c r="M42" s="65"/>
      <c r="N42" s="27"/>
      <c r="O42" s="66"/>
      <c r="P42" s="66"/>
      <c r="Q42" s="27"/>
    </row>
    <row r="43" spans="1:17" ht="14.45" x14ac:dyDescent="0.3">
      <c r="A43" s="19"/>
      <c r="B43" s="27"/>
      <c r="C43" s="65"/>
      <c r="D43" s="65"/>
      <c r="E43" s="27"/>
      <c r="F43" s="65"/>
      <c r="G43" s="65"/>
      <c r="H43" s="27"/>
      <c r="I43" s="65"/>
      <c r="J43" s="65"/>
      <c r="K43" s="27"/>
      <c r="L43" s="65"/>
      <c r="M43" s="65"/>
      <c r="N43" s="27"/>
      <c r="O43" s="66"/>
      <c r="P43" s="66"/>
      <c r="Q43" s="27"/>
    </row>
    <row r="44" spans="1:17" ht="14.45" x14ac:dyDescent="0.3">
      <c r="A44" s="19"/>
      <c r="B44" s="27"/>
      <c r="C44" s="65"/>
      <c r="D44" s="65"/>
      <c r="E44" s="27"/>
      <c r="F44" s="65"/>
      <c r="G44" s="65"/>
      <c r="H44" s="27"/>
      <c r="I44" s="65"/>
      <c r="J44" s="65"/>
      <c r="K44" s="27"/>
      <c r="L44" s="65"/>
      <c r="M44" s="65"/>
      <c r="N44" s="27"/>
      <c r="O44" s="66"/>
      <c r="P44" s="66"/>
      <c r="Q44" s="27"/>
    </row>
    <row r="45" spans="1:17" ht="14.45" x14ac:dyDescent="0.3">
      <c r="A45" s="19"/>
      <c r="B45" s="27"/>
      <c r="C45" s="65"/>
      <c r="D45" s="65"/>
      <c r="E45" s="27"/>
      <c r="F45" s="65"/>
      <c r="G45" s="65"/>
      <c r="H45" s="27"/>
      <c r="I45" s="65"/>
      <c r="J45" s="65"/>
      <c r="K45" s="27"/>
      <c r="L45" s="65"/>
      <c r="M45" s="65"/>
      <c r="N45" s="27"/>
      <c r="O45" s="66"/>
      <c r="P45" s="66"/>
      <c r="Q45" s="27"/>
    </row>
    <row r="46" spans="1:17" ht="14.45" x14ac:dyDescent="0.3">
      <c r="A46" s="19"/>
      <c r="B46" s="27"/>
      <c r="C46" s="65"/>
      <c r="D46" s="65"/>
      <c r="E46" s="27"/>
      <c r="F46" s="65"/>
      <c r="G46" s="65"/>
      <c r="H46" s="27"/>
      <c r="I46" s="65"/>
      <c r="J46" s="65"/>
      <c r="K46" s="27"/>
      <c r="L46" s="65"/>
      <c r="M46" s="65"/>
      <c r="N46" s="27"/>
      <c r="O46" s="66"/>
      <c r="P46" s="66"/>
      <c r="Q46" s="27"/>
    </row>
    <row r="47" spans="1:17" ht="14.45" x14ac:dyDescent="0.3">
      <c r="A47" s="19"/>
      <c r="B47" s="27"/>
      <c r="C47" s="65"/>
      <c r="D47" s="65"/>
      <c r="E47" s="27"/>
      <c r="F47" s="65"/>
      <c r="G47" s="65"/>
      <c r="H47" s="27"/>
      <c r="I47" s="65"/>
      <c r="J47" s="65"/>
      <c r="K47" s="27"/>
      <c r="L47" s="65"/>
      <c r="M47" s="65"/>
      <c r="N47" s="27"/>
      <c r="O47" s="66"/>
      <c r="P47" s="66"/>
      <c r="Q47" s="27"/>
    </row>
    <row r="61" spans="2:9" ht="14.45" x14ac:dyDescent="0.3">
      <c r="B61" t="s">
        <v>80</v>
      </c>
      <c r="C61" t="s">
        <v>193</v>
      </c>
      <c r="D61"/>
      <c r="E61"/>
      <c r="F61"/>
      <c r="G61"/>
    </row>
    <row r="62" spans="2:9" ht="14.45" x14ac:dyDescent="0.3">
      <c r="B62" t="s">
        <v>202</v>
      </c>
      <c r="C62" s="97" t="s">
        <v>0</v>
      </c>
      <c r="D62" s="97" t="s">
        <v>198</v>
      </c>
      <c r="E62" s="97" t="s">
        <v>201</v>
      </c>
      <c r="F62" s="19" t="s">
        <v>209</v>
      </c>
      <c r="G62" s="19" t="s">
        <v>205</v>
      </c>
      <c r="H62" s="19" t="s">
        <v>206</v>
      </c>
      <c r="I62" s="19" t="s">
        <v>207</v>
      </c>
    </row>
    <row r="63" spans="2:9" ht="14.45" x14ac:dyDescent="0.3">
      <c r="B63" t="s">
        <v>203</v>
      </c>
      <c r="C63" s="71">
        <v>352</v>
      </c>
      <c r="D63" s="71">
        <v>210</v>
      </c>
      <c r="E63" s="72">
        <v>0</v>
      </c>
      <c r="F63" s="72">
        <v>25</v>
      </c>
      <c r="G63" s="72">
        <v>22</v>
      </c>
      <c r="H63" s="72">
        <v>5</v>
      </c>
      <c r="I63" s="72">
        <v>4</v>
      </c>
    </row>
    <row r="64" spans="2:9" ht="14.45" x14ac:dyDescent="0.3">
      <c r="B64" t="s">
        <v>204</v>
      </c>
      <c r="C64"/>
      <c r="D64"/>
      <c r="E64"/>
      <c r="F64"/>
      <c r="G64"/>
    </row>
    <row r="65" spans="2:7" ht="14.45" x14ac:dyDescent="0.3">
      <c r="B65" t="s">
        <v>208</v>
      </c>
      <c r="C65"/>
      <c r="D65"/>
      <c r="E65"/>
      <c r="F65"/>
      <c r="G65"/>
    </row>
  </sheetData>
  <pageMargins left="0.25" right="0.25" top="0.75" bottom="0.75" header="0.3" footer="0.3"/>
  <pageSetup scale="82" orientation="portrait" r:id="rId1"/>
  <rowBreaks count="1" manualBreakCount="1">
    <brk id="22" max="16383" man="1"/>
  </rowBreaks>
  <colBreaks count="2" manualBreakCount="2">
    <brk id="4" max="1048575" man="1"/>
    <brk id="18" max="1048575" man="1"/>
  </colBreaks>
  <ignoredErrors>
    <ignoredError sqref="O26:P32 L26:M32 I26:J32 F26:G32 C26:D32" numberStoredAsText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8"/>
  <sheetViews>
    <sheetView topLeftCell="B49" zoomScale="110" zoomScaleNormal="110" zoomScaleSheetLayoutView="50" workbookViewId="0">
      <selection activeCell="N75" sqref="N75"/>
    </sheetView>
  </sheetViews>
  <sheetFormatPr defaultRowHeight="15" x14ac:dyDescent="0.25"/>
  <cols>
    <col min="1" max="1" width="14.5703125" customWidth="1"/>
    <col min="2" max="2" width="4.85546875" bestFit="1" customWidth="1"/>
    <col min="3" max="3" width="10" style="34" customWidth="1"/>
    <col min="4" max="4" width="10.140625" style="58" customWidth="1"/>
    <col min="5" max="5" width="6.85546875" style="34" customWidth="1"/>
    <col min="6" max="6" width="10.5703125" style="34" customWidth="1"/>
    <col min="7" max="7" width="10.7109375" style="58" customWidth="1"/>
    <col min="9" max="9" width="11.42578125" customWidth="1"/>
    <col min="10" max="10" width="11.7109375" customWidth="1"/>
    <col min="12" max="12" width="11" customWidth="1"/>
    <col min="13" max="13" width="10.85546875" customWidth="1"/>
    <col min="15" max="15" width="9.7109375" customWidth="1"/>
    <col min="16" max="16" width="10.85546875" customWidth="1"/>
  </cols>
  <sheetData>
    <row r="1" spans="1:7" ht="14.45" x14ac:dyDescent="0.3">
      <c r="C1" s="38"/>
      <c r="D1" s="60"/>
      <c r="E1" s="38"/>
      <c r="F1" s="38"/>
      <c r="G1" s="60"/>
    </row>
    <row r="2" spans="1:7" ht="14.45" x14ac:dyDescent="0.3">
      <c r="C2" s="38"/>
      <c r="D2" s="60"/>
      <c r="E2" s="38"/>
      <c r="F2" s="38"/>
      <c r="G2" s="60"/>
    </row>
    <row r="3" spans="1:7" ht="14.45" x14ac:dyDescent="0.3">
      <c r="A3" s="22"/>
      <c r="B3" s="22"/>
      <c r="C3" s="38"/>
      <c r="D3" s="60"/>
      <c r="E3" s="38"/>
      <c r="F3" s="38"/>
      <c r="G3" s="60"/>
    </row>
    <row r="4" spans="1:7" ht="28.9" x14ac:dyDescent="0.3">
      <c r="A4" s="22" t="s">
        <v>3</v>
      </c>
      <c r="B4" s="22" t="s">
        <v>6</v>
      </c>
      <c r="C4" s="34" t="s">
        <v>0</v>
      </c>
      <c r="E4" s="34" t="s">
        <v>1</v>
      </c>
    </row>
    <row r="5" spans="1:7" ht="14.45" x14ac:dyDescent="0.3">
      <c r="A5" s="1">
        <v>40909</v>
      </c>
      <c r="B5" s="1"/>
      <c r="C5" s="56">
        <v>12</v>
      </c>
      <c r="D5" s="59"/>
      <c r="E5" s="55">
        <v>11</v>
      </c>
      <c r="F5" s="36">
        <f>+E5/C5</f>
        <v>0.91666666666666663</v>
      </c>
      <c r="G5" s="36"/>
    </row>
    <row r="6" spans="1:7" ht="14.45" x14ac:dyDescent="0.3">
      <c r="A6" s="1">
        <v>40940</v>
      </c>
      <c r="B6" s="1"/>
      <c r="C6" s="56">
        <v>14</v>
      </c>
      <c r="D6" s="59"/>
      <c r="E6" s="57">
        <v>13</v>
      </c>
      <c r="F6" s="36">
        <f t="shared" ref="F6:F16" si="0">+E6/C6</f>
        <v>0.9285714285714286</v>
      </c>
      <c r="G6" s="36"/>
    </row>
    <row r="7" spans="1:7" ht="14.45" x14ac:dyDescent="0.3">
      <c r="A7" s="1">
        <v>40969</v>
      </c>
      <c r="B7" s="1"/>
      <c r="C7" s="56">
        <v>10</v>
      </c>
      <c r="D7" s="59"/>
      <c r="E7" s="57">
        <v>6</v>
      </c>
      <c r="F7" s="36">
        <f t="shared" si="0"/>
        <v>0.6</v>
      </c>
      <c r="G7" s="36"/>
    </row>
    <row r="8" spans="1:7" ht="14.45" x14ac:dyDescent="0.3">
      <c r="A8" s="1">
        <v>41000</v>
      </c>
      <c r="B8" s="1"/>
      <c r="C8" s="56">
        <v>7</v>
      </c>
      <c r="D8" s="59"/>
      <c r="E8" s="57">
        <v>6</v>
      </c>
      <c r="F8" s="36">
        <f t="shared" si="0"/>
        <v>0.8571428571428571</v>
      </c>
      <c r="G8" s="36"/>
    </row>
    <row r="9" spans="1:7" ht="14.45" x14ac:dyDescent="0.3">
      <c r="A9" s="1">
        <v>41030</v>
      </c>
      <c r="B9" s="1"/>
      <c r="C9" s="35">
        <v>7</v>
      </c>
      <c r="D9" s="59"/>
      <c r="E9" s="38">
        <v>3</v>
      </c>
      <c r="F9" s="36">
        <f t="shared" si="0"/>
        <v>0.42857142857142855</v>
      </c>
      <c r="G9" s="36"/>
    </row>
    <row r="10" spans="1:7" ht="14.45" x14ac:dyDescent="0.3">
      <c r="A10" s="1">
        <v>41061</v>
      </c>
      <c r="B10" s="1"/>
      <c r="C10" s="35">
        <v>1</v>
      </c>
      <c r="D10" s="59"/>
      <c r="E10" s="38">
        <v>1</v>
      </c>
      <c r="F10" s="36">
        <f t="shared" si="0"/>
        <v>1</v>
      </c>
      <c r="G10" s="36"/>
    </row>
    <row r="11" spans="1:7" ht="14.45" x14ac:dyDescent="0.3">
      <c r="A11" s="1">
        <v>41091</v>
      </c>
      <c r="B11" s="1"/>
      <c r="C11" s="35"/>
      <c r="D11" s="59"/>
      <c r="E11" s="38"/>
      <c r="F11" s="36" t="e">
        <f t="shared" si="0"/>
        <v>#DIV/0!</v>
      </c>
      <c r="G11" s="36"/>
    </row>
    <row r="12" spans="1:7" ht="14.45" x14ac:dyDescent="0.3">
      <c r="A12" s="1">
        <v>41122</v>
      </c>
      <c r="B12" s="1"/>
      <c r="C12" s="35"/>
      <c r="D12" s="59"/>
      <c r="E12" s="38"/>
      <c r="F12" s="36" t="e">
        <f t="shared" si="0"/>
        <v>#DIV/0!</v>
      </c>
      <c r="G12" s="36"/>
    </row>
    <row r="13" spans="1:7" ht="14.45" x14ac:dyDescent="0.3">
      <c r="A13" s="1">
        <v>41153</v>
      </c>
      <c r="B13" s="1"/>
      <c r="C13" s="35"/>
      <c r="D13" s="59"/>
      <c r="E13" s="38"/>
      <c r="F13" s="36" t="e">
        <f t="shared" si="0"/>
        <v>#DIV/0!</v>
      </c>
      <c r="G13" s="36"/>
    </row>
    <row r="14" spans="1:7" ht="14.45" x14ac:dyDescent="0.3">
      <c r="A14" s="1">
        <v>41183</v>
      </c>
      <c r="B14" s="1"/>
      <c r="C14" s="35"/>
      <c r="D14" s="59"/>
      <c r="E14" s="38"/>
      <c r="F14" s="36" t="e">
        <f t="shared" si="0"/>
        <v>#DIV/0!</v>
      </c>
      <c r="G14" s="36"/>
    </row>
    <row r="15" spans="1:7" ht="14.45" x14ac:dyDescent="0.3">
      <c r="A15" s="1">
        <v>41214</v>
      </c>
      <c r="B15" s="1"/>
      <c r="C15" s="35"/>
      <c r="D15" s="59"/>
      <c r="E15" s="38"/>
      <c r="F15" s="36" t="e">
        <f t="shared" si="0"/>
        <v>#DIV/0!</v>
      </c>
      <c r="G15" s="36"/>
    </row>
    <row r="16" spans="1:7" ht="14.45" x14ac:dyDescent="0.3">
      <c r="A16" s="1">
        <v>41244</v>
      </c>
      <c r="B16" s="1"/>
      <c r="C16" s="35"/>
      <c r="D16" s="59"/>
      <c r="E16" s="38"/>
      <c r="F16" s="36" t="e">
        <f t="shared" si="0"/>
        <v>#DIV/0!</v>
      </c>
      <c r="G16" s="36"/>
    </row>
    <row r="17" spans="1:17" ht="14.45" x14ac:dyDescent="0.3">
      <c r="C17" s="38"/>
      <c r="D17" s="60"/>
      <c r="E17" s="38"/>
      <c r="F17" s="38"/>
      <c r="G17" s="60"/>
    </row>
    <row r="23" spans="1:17" ht="57.6" x14ac:dyDescent="0.3">
      <c r="A23" s="19"/>
      <c r="B23" s="27" t="s">
        <v>6</v>
      </c>
      <c r="C23" s="67" t="s">
        <v>64</v>
      </c>
      <c r="D23" s="67" t="s">
        <v>65</v>
      </c>
      <c r="E23" s="27" t="s">
        <v>8</v>
      </c>
      <c r="F23" s="67" t="s">
        <v>64</v>
      </c>
      <c r="G23" s="67" t="s">
        <v>65</v>
      </c>
      <c r="H23" s="27" t="s">
        <v>9</v>
      </c>
      <c r="I23" s="67" t="s">
        <v>64</v>
      </c>
      <c r="J23" s="67" t="s">
        <v>65</v>
      </c>
      <c r="K23" s="27" t="s">
        <v>10</v>
      </c>
      <c r="L23" s="67" t="s">
        <v>64</v>
      </c>
      <c r="M23" s="67" t="s">
        <v>65</v>
      </c>
      <c r="N23" s="27" t="s">
        <v>11</v>
      </c>
      <c r="O23" s="67" t="s">
        <v>64</v>
      </c>
      <c r="P23" s="67" t="s">
        <v>65</v>
      </c>
      <c r="Q23" s="27" t="s">
        <v>12</v>
      </c>
    </row>
    <row r="24" spans="1:17" ht="14.45" x14ac:dyDescent="0.3">
      <c r="A24" s="29">
        <v>40817</v>
      </c>
      <c r="B24" s="24">
        <v>0.9</v>
      </c>
      <c r="C24" s="64" t="s">
        <v>189</v>
      </c>
      <c r="D24" s="64" t="s">
        <v>185</v>
      </c>
      <c r="E24" s="24">
        <v>0.53</v>
      </c>
      <c r="F24" s="64"/>
      <c r="G24" s="64"/>
      <c r="H24" s="24" t="s">
        <v>57</v>
      </c>
      <c r="I24" s="64"/>
      <c r="J24" s="64"/>
      <c r="K24" s="24">
        <v>0</v>
      </c>
      <c r="L24" s="64"/>
      <c r="M24" s="64"/>
      <c r="N24" s="24">
        <v>0.4</v>
      </c>
      <c r="O24" s="66"/>
      <c r="P24" s="66"/>
      <c r="Q24" s="24">
        <v>0.7</v>
      </c>
    </row>
    <row r="25" spans="1:17" ht="14.45" x14ac:dyDescent="0.3">
      <c r="A25" s="29">
        <v>40848</v>
      </c>
      <c r="B25" s="24">
        <v>0.9</v>
      </c>
      <c r="C25" s="64" t="s">
        <v>185</v>
      </c>
      <c r="D25" s="64" t="s">
        <v>100</v>
      </c>
      <c r="E25" s="24">
        <v>0.5</v>
      </c>
      <c r="F25" s="64"/>
      <c r="G25" s="64"/>
      <c r="H25" s="24" t="s">
        <v>57</v>
      </c>
      <c r="I25" s="64"/>
      <c r="J25" s="64"/>
      <c r="K25" s="24">
        <v>0</v>
      </c>
      <c r="L25" s="64"/>
      <c r="M25" s="64"/>
      <c r="N25" s="24">
        <v>0.35</v>
      </c>
      <c r="O25" s="66"/>
      <c r="P25" s="66"/>
      <c r="Q25" s="24">
        <v>0.56999999999999995</v>
      </c>
    </row>
    <row r="26" spans="1:17" ht="14.45" x14ac:dyDescent="0.3">
      <c r="A26" s="29">
        <v>40878</v>
      </c>
      <c r="B26" s="24">
        <v>0.9</v>
      </c>
      <c r="C26" s="64" t="s">
        <v>96</v>
      </c>
      <c r="D26" s="64" t="s">
        <v>186</v>
      </c>
      <c r="E26" s="24">
        <v>0.6</v>
      </c>
      <c r="F26" s="64"/>
      <c r="G26" s="64"/>
      <c r="H26" s="24" t="s">
        <v>57</v>
      </c>
      <c r="I26" s="64"/>
      <c r="J26" s="64"/>
      <c r="K26" s="24">
        <v>0</v>
      </c>
      <c r="L26" s="64"/>
      <c r="M26" s="64"/>
      <c r="N26" s="24">
        <v>0.45</v>
      </c>
      <c r="O26" s="66"/>
      <c r="P26" s="66"/>
      <c r="Q26" s="24">
        <v>0.6</v>
      </c>
    </row>
    <row r="27" spans="1:17" ht="14.45" x14ac:dyDescent="0.3">
      <c r="A27" s="29">
        <v>40909</v>
      </c>
      <c r="B27" s="24">
        <v>0.9</v>
      </c>
      <c r="C27" s="64" t="s">
        <v>114</v>
      </c>
      <c r="D27" s="64" t="s">
        <v>114</v>
      </c>
      <c r="E27" s="24">
        <v>1</v>
      </c>
      <c r="F27" s="64"/>
      <c r="G27" s="64"/>
      <c r="H27" s="24" t="s">
        <v>57</v>
      </c>
      <c r="I27" s="64"/>
      <c r="J27" s="64"/>
      <c r="K27" s="24" t="s">
        <v>57</v>
      </c>
      <c r="L27" s="64"/>
      <c r="M27" s="64"/>
      <c r="N27" s="24" t="s">
        <v>57</v>
      </c>
      <c r="O27" s="66"/>
      <c r="P27" s="66"/>
      <c r="Q27" s="24">
        <v>1</v>
      </c>
    </row>
    <row r="28" spans="1:17" ht="14.45" x14ac:dyDescent="0.3">
      <c r="A28" s="29">
        <v>40940</v>
      </c>
      <c r="B28" s="24">
        <v>0.9</v>
      </c>
      <c r="C28" s="64" t="s">
        <v>187</v>
      </c>
      <c r="D28" s="64" t="s">
        <v>187</v>
      </c>
      <c r="E28" s="24">
        <v>1</v>
      </c>
      <c r="F28" s="64"/>
      <c r="G28" s="64"/>
      <c r="H28" s="24" t="s">
        <v>57</v>
      </c>
      <c r="I28" s="64"/>
      <c r="J28" s="64"/>
      <c r="K28" s="24" t="s">
        <v>57</v>
      </c>
      <c r="L28" s="64"/>
      <c r="M28" s="64"/>
      <c r="N28" s="24" t="s">
        <v>57</v>
      </c>
      <c r="O28" s="66"/>
      <c r="P28" s="66"/>
      <c r="Q28" s="24" t="s">
        <v>57</v>
      </c>
    </row>
    <row r="29" spans="1:17" ht="14.45" x14ac:dyDescent="0.3">
      <c r="A29" s="29">
        <v>40969</v>
      </c>
      <c r="B29" s="24">
        <v>0.9</v>
      </c>
      <c r="C29" s="64" t="s">
        <v>187</v>
      </c>
      <c r="D29" s="64" t="s">
        <v>187</v>
      </c>
      <c r="E29" s="24">
        <v>1</v>
      </c>
      <c r="F29" s="64"/>
      <c r="G29" s="64"/>
      <c r="H29" s="24" t="s">
        <v>57</v>
      </c>
      <c r="I29" s="64"/>
      <c r="J29" s="64"/>
      <c r="K29" s="24" t="s">
        <v>57</v>
      </c>
      <c r="L29" s="64"/>
      <c r="M29" s="64"/>
      <c r="N29" s="24" t="s">
        <v>57</v>
      </c>
      <c r="O29" s="66"/>
      <c r="P29" s="66"/>
      <c r="Q29" s="24" t="s">
        <v>57</v>
      </c>
    </row>
    <row r="30" spans="1:17" ht="14.45" x14ac:dyDescent="0.3">
      <c r="A30" s="29">
        <v>41000</v>
      </c>
      <c r="B30" s="24">
        <v>0.9</v>
      </c>
      <c r="C30" s="64" t="s">
        <v>188</v>
      </c>
      <c r="D30" s="64" t="s">
        <v>185</v>
      </c>
      <c r="E30" s="24">
        <v>0.66700000000000004</v>
      </c>
      <c r="F30" s="64" t="s">
        <v>114</v>
      </c>
      <c r="G30" s="64" t="s">
        <v>187</v>
      </c>
      <c r="H30" s="24"/>
      <c r="I30" s="64" t="s">
        <v>115</v>
      </c>
      <c r="J30" s="64" t="s">
        <v>114</v>
      </c>
      <c r="K30" s="24">
        <v>0.70099999999999996</v>
      </c>
      <c r="L30" s="64" t="s">
        <v>114</v>
      </c>
      <c r="M30" s="64" t="s">
        <v>114</v>
      </c>
      <c r="N30" s="24">
        <v>0.76</v>
      </c>
      <c r="O30" s="66" t="s">
        <v>185</v>
      </c>
      <c r="P30" s="66" t="s">
        <v>186</v>
      </c>
      <c r="Q30" s="24">
        <v>0.82199999999999995</v>
      </c>
    </row>
    <row r="31" spans="1:17" ht="14.45" x14ac:dyDescent="0.3">
      <c r="A31" s="29">
        <v>41030</v>
      </c>
      <c r="B31" s="24">
        <v>0.9</v>
      </c>
      <c r="C31" s="73">
        <v>11</v>
      </c>
      <c r="D31" s="73">
        <v>2</v>
      </c>
      <c r="E31" s="24">
        <f>D31/C31</f>
        <v>0.18181818181818182</v>
      </c>
      <c r="F31" s="64"/>
      <c r="G31" s="64"/>
      <c r="H31" s="24"/>
      <c r="I31" s="73">
        <v>1</v>
      </c>
      <c r="J31" s="73">
        <v>0</v>
      </c>
      <c r="K31" s="24">
        <v>0</v>
      </c>
      <c r="L31" s="64"/>
      <c r="M31" s="64"/>
      <c r="N31" s="24"/>
      <c r="O31" s="75">
        <v>10</v>
      </c>
      <c r="P31" s="75">
        <v>2</v>
      </c>
      <c r="Q31" s="24">
        <f>P31/O31</f>
        <v>0.2</v>
      </c>
    </row>
    <row r="32" spans="1:17" ht="14.45" x14ac:dyDescent="0.3">
      <c r="A32" s="29">
        <v>41061</v>
      </c>
      <c r="B32" s="24">
        <v>0.9</v>
      </c>
      <c r="C32" s="64"/>
      <c r="D32" s="64"/>
      <c r="E32" s="24"/>
      <c r="F32" s="64"/>
      <c r="G32" s="64"/>
      <c r="H32" s="24"/>
      <c r="I32" s="64"/>
      <c r="J32" s="64"/>
      <c r="K32" s="24"/>
      <c r="L32" s="64"/>
      <c r="M32" s="64"/>
      <c r="N32" s="24"/>
      <c r="O32" s="66"/>
      <c r="P32" s="66"/>
      <c r="Q32" s="24"/>
    </row>
    <row r="33" spans="1:17" ht="14.45" x14ac:dyDescent="0.3">
      <c r="A33" s="29">
        <v>41091</v>
      </c>
      <c r="B33" s="24">
        <v>0.9</v>
      </c>
      <c r="C33" s="64"/>
      <c r="D33" s="64"/>
      <c r="E33" s="24"/>
      <c r="F33" s="64"/>
      <c r="G33" s="64"/>
      <c r="H33" s="24"/>
      <c r="I33" s="64"/>
      <c r="J33" s="64"/>
      <c r="K33" s="24"/>
      <c r="L33" s="64"/>
      <c r="M33" s="64"/>
      <c r="N33" s="24"/>
      <c r="O33" s="66"/>
      <c r="P33" s="66"/>
      <c r="Q33" s="24"/>
    </row>
    <row r="34" spans="1:17" ht="14.45" x14ac:dyDescent="0.3">
      <c r="A34" s="29">
        <v>41122</v>
      </c>
      <c r="B34" s="24">
        <v>0.9</v>
      </c>
      <c r="C34" s="64"/>
      <c r="D34" s="64"/>
      <c r="E34" s="24"/>
      <c r="F34" s="64"/>
      <c r="G34" s="64"/>
      <c r="H34" s="24"/>
      <c r="I34" s="64"/>
      <c r="J34" s="64"/>
      <c r="K34" s="24"/>
      <c r="L34" s="64"/>
      <c r="M34" s="64"/>
      <c r="N34" s="24"/>
      <c r="O34" s="66"/>
      <c r="P34" s="66"/>
      <c r="Q34" s="24"/>
    </row>
    <row r="35" spans="1:17" ht="14.45" x14ac:dyDescent="0.3">
      <c r="A35" s="29">
        <v>41153</v>
      </c>
      <c r="B35" s="24">
        <v>0.9</v>
      </c>
      <c r="C35" s="64"/>
      <c r="D35" s="64"/>
      <c r="E35" s="24"/>
      <c r="F35" s="64"/>
      <c r="G35" s="64"/>
      <c r="H35" s="24"/>
      <c r="I35" s="64"/>
      <c r="J35" s="64"/>
      <c r="K35" s="24"/>
      <c r="L35" s="64"/>
      <c r="M35" s="64"/>
      <c r="N35" s="24"/>
      <c r="O35" s="66"/>
      <c r="P35" s="66"/>
      <c r="Q35" s="24"/>
    </row>
    <row r="36" spans="1:17" ht="14.45" x14ac:dyDescent="0.3">
      <c r="A36" s="29">
        <v>41183</v>
      </c>
      <c r="B36" s="24">
        <v>0.9</v>
      </c>
      <c r="C36" s="64"/>
      <c r="D36" s="64"/>
      <c r="E36" s="24"/>
      <c r="F36" s="64"/>
      <c r="G36" s="64"/>
      <c r="H36" s="24"/>
      <c r="I36" s="64"/>
      <c r="J36" s="64"/>
      <c r="K36" s="24"/>
      <c r="L36" s="64"/>
      <c r="M36" s="64"/>
      <c r="N36" s="24"/>
      <c r="O36" s="66"/>
      <c r="P36" s="66"/>
      <c r="Q36" s="24"/>
    </row>
    <row r="37" spans="1:17" ht="14.45" x14ac:dyDescent="0.3">
      <c r="A37" s="29">
        <v>41214</v>
      </c>
      <c r="B37" s="24">
        <v>0.9</v>
      </c>
      <c r="C37" s="64"/>
      <c r="D37" s="64"/>
      <c r="E37" s="24"/>
      <c r="F37" s="64"/>
      <c r="G37" s="64"/>
      <c r="H37" s="24"/>
      <c r="I37" s="64"/>
      <c r="J37" s="64"/>
      <c r="K37" s="24"/>
      <c r="L37" s="64"/>
      <c r="M37" s="64"/>
      <c r="N37" s="24"/>
      <c r="O37" s="66"/>
      <c r="P37" s="66"/>
      <c r="Q37" s="24"/>
    </row>
    <row r="38" spans="1:17" ht="14.45" x14ac:dyDescent="0.3">
      <c r="A38" s="29">
        <v>41244</v>
      </c>
      <c r="B38" s="24">
        <v>0.9</v>
      </c>
      <c r="C38" s="64"/>
      <c r="D38" s="64"/>
      <c r="E38" s="24"/>
      <c r="F38" s="64"/>
      <c r="G38" s="64"/>
      <c r="H38" s="24"/>
      <c r="I38" s="64"/>
      <c r="J38" s="64"/>
      <c r="K38" s="24"/>
      <c r="L38" s="64"/>
      <c r="M38" s="64"/>
      <c r="N38" s="24"/>
      <c r="O38" s="66"/>
      <c r="P38" s="66"/>
      <c r="Q38" s="24"/>
    </row>
    <row r="39" spans="1:17" ht="14.45" x14ac:dyDescent="0.3">
      <c r="A39" s="19"/>
      <c r="B39" s="27"/>
      <c r="C39" s="65"/>
      <c r="D39" s="65"/>
      <c r="E39" s="27"/>
      <c r="F39" s="65"/>
      <c r="G39" s="65"/>
      <c r="H39" s="27"/>
      <c r="I39" s="65"/>
      <c r="J39" s="65"/>
      <c r="K39" s="27"/>
      <c r="L39" s="65"/>
      <c r="M39" s="65"/>
      <c r="N39" s="27"/>
      <c r="O39" s="66"/>
      <c r="P39" s="66"/>
      <c r="Q39" s="27"/>
    </row>
    <row r="40" spans="1:17" ht="14.45" x14ac:dyDescent="0.3">
      <c r="A40" s="19"/>
      <c r="B40" s="27"/>
      <c r="C40" s="65"/>
      <c r="D40" s="65"/>
      <c r="E40" s="27"/>
      <c r="F40" s="65"/>
      <c r="G40" s="65"/>
      <c r="H40" s="27"/>
      <c r="I40" s="65"/>
      <c r="J40" s="65"/>
      <c r="K40" s="27"/>
      <c r="L40" s="65"/>
      <c r="M40" s="65"/>
      <c r="N40" s="27"/>
      <c r="O40" s="66"/>
      <c r="P40" s="66"/>
      <c r="Q40" s="27"/>
    </row>
    <row r="41" spans="1:17" ht="14.45" x14ac:dyDescent="0.3">
      <c r="A41" s="19"/>
      <c r="B41" s="27"/>
      <c r="C41" s="65"/>
      <c r="D41" s="65"/>
      <c r="E41" s="27"/>
      <c r="F41" s="65"/>
      <c r="G41" s="65"/>
      <c r="H41" s="27"/>
      <c r="I41" s="65"/>
      <c r="J41" s="65"/>
      <c r="K41" s="27"/>
      <c r="L41" s="65"/>
      <c r="M41" s="65"/>
      <c r="N41" s="27"/>
      <c r="O41" s="66"/>
      <c r="P41" s="66"/>
      <c r="Q41" s="27"/>
    </row>
    <row r="42" spans="1:17" ht="14.45" x14ac:dyDescent="0.3">
      <c r="A42" s="19"/>
      <c r="B42" s="27"/>
      <c r="C42" s="65"/>
      <c r="D42" s="65"/>
      <c r="E42" s="27"/>
      <c r="F42" s="65"/>
      <c r="G42" s="65"/>
      <c r="H42" s="27"/>
      <c r="I42" s="65"/>
      <c r="J42" s="65"/>
      <c r="K42" s="27"/>
      <c r="L42" s="65"/>
      <c r="M42" s="65"/>
      <c r="N42" s="27"/>
      <c r="O42" s="66"/>
      <c r="P42" s="66"/>
      <c r="Q42" s="27"/>
    </row>
    <row r="43" spans="1:17" ht="14.45" x14ac:dyDescent="0.3">
      <c r="A43" s="19"/>
      <c r="B43" s="27"/>
      <c r="C43" s="65"/>
      <c r="D43" s="65"/>
      <c r="E43" s="27"/>
      <c r="F43" s="65"/>
      <c r="G43" s="65"/>
      <c r="H43" s="27"/>
      <c r="I43" s="65"/>
      <c r="J43" s="65"/>
      <c r="K43" s="27"/>
      <c r="L43" s="65"/>
      <c r="M43" s="65"/>
      <c r="N43" s="27"/>
      <c r="O43" s="66"/>
      <c r="P43" s="66"/>
      <c r="Q43" s="27"/>
    </row>
    <row r="44" spans="1:17" ht="14.45" x14ac:dyDescent="0.3">
      <c r="A44" s="19"/>
      <c r="B44" s="27"/>
      <c r="C44" s="65"/>
      <c r="D44" s="65"/>
      <c r="E44" s="27"/>
      <c r="F44" s="65"/>
      <c r="G44" s="65"/>
      <c r="H44" s="27"/>
      <c r="I44" s="65"/>
      <c r="J44" s="65"/>
      <c r="K44" s="27"/>
      <c r="L44" s="65"/>
      <c r="M44" s="65"/>
      <c r="N44" s="27"/>
      <c r="O44" s="66"/>
      <c r="P44" s="66"/>
      <c r="Q44" s="27"/>
    </row>
    <row r="45" spans="1:17" ht="14.45" x14ac:dyDescent="0.3">
      <c r="A45" s="19"/>
      <c r="B45" s="27"/>
      <c r="C45" s="65"/>
      <c r="D45" s="65"/>
      <c r="E45" s="27"/>
      <c r="F45" s="65"/>
      <c r="G45" s="65"/>
      <c r="H45" s="27"/>
      <c r="I45" s="65"/>
      <c r="J45" s="65"/>
      <c r="K45" s="27"/>
      <c r="L45" s="65"/>
      <c r="M45" s="65"/>
      <c r="N45" s="27"/>
      <c r="O45" s="66"/>
      <c r="P45" s="66"/>
      <c r="Q45" s="27"/>
    </row>
    <row r="46" spans="1:17" ht="14.45" x14ac:dyDescent="0.3">
      <c r="A46" s="19"/>
      <c r="B46" s="27"/>
      <c r="C46" s="65"/>
      <c r="D46" s="65"/>
      <c r="E46" s="27"/>
      <c r="F46" s="65"/>
      <c r="G46" s="65"/>
      <c r="H46" s="27"/>
      <c r="I46" s="65"/>
      <c r="J46" s="65"/>
      <c r="K46" s="27"/>
      <c r="L46" s="65"/>
      <c r="M46" s="65"/>
      <c r="N46" s="27"/>
      <c r="O46" s="66"/>
      <c r="P46" s="66"/>
      <c r="Q46" s="27"/>
    </row>
    <row r="53" spans="2:11" ht="15.6" x14ac:dyDescent="0.3">
      <c r="C53" s="49" t="s">
        <v>194</v>
      </c>
      <c r="D53" s="49"/>
      <c r="E53" s="49"/>
      <c r="F53"/>
      <c r="G53"/>
    </row>
    <row r="54" spans="2:11" ht="14.45" x14ac:dyDescent="0.3">
      <c r="B54" s="19" t="s">
        <v>80</v>
      </c>
      <c r="C54" s="97" t="s">
        <v>0</v>
      </c>
      <c r="D54" s="97" t="s">
        <v>198</v>
      </c>
      <c r="E54" s="97" t="s">
        <v>201</v>
      </c>
      <c r="F54" s="19" t="s">
        <v>209</v>
      </c>
      <c r="G54" s="19" t="s">
        <v>205</v>
      </c>
      <c r="H54" s="19" t="s">
        <v>206</v>
      </c>
      <c r="I54" s="19" t="s">
        <v>207</v>
      </c>
      <c r="J54" s="19"/>
      <c r="K54" s="19"/>
    </row>
    <row r="55" spans="2:11" ht="14.45" x14ac:dyDescent="0.3">
      <c r="B55" s="98" t="s">
        <v>202</v>
      </c>
      <c r="C55" s="97">
        <v>1</v>
      </c>
      <c r="D55" s="97">
        <v>0</v>
      </c>
      <c r="E55" s="97">
        <v>1</v>
      </c>
      <c r="F55" s="97">
        <v>0</v>
      </c>
      <c r="G55" s="97">
        <v>0</v>
      </c>
      <c r="H55" s="97">
        <v>0</v>
      </c>
      <c r="I55" s="97">
        <v>0</v>
      </c>
      <c r="J55" s="19"/>
      <c r="K55" s="19"/>
    </row>
    <row r="56" spans="2:11" ht="14.45" x14ac:dyDescent="0.3">
      <c r="B56" s="98" t="s">
        <v>203</v>
      </c>
      <c r="C56" s="97"/>
      <c r="D56" s="97"/>
      <c r="E56" s="19"/>
      <c r="F56" s="19"/>
      <c r="G56" s="19"/>
      <c r="H56" s="19"/>
      <c r="I56" s="19"/>
      <c r="J56" s="19"/>
      <c r="K56" s="19"/>
    </row>
    <row r="57" spans="2:11" ht="14.45" x14ac:dyDescent="0.3">
      <c r="B57" s="98" t="s">
        <v>204</v>
      </c>
      <c r="C57" s="59"/>
      <c r="D57" s="99"/>
      <c r="E57" s="19"/>
      <c r="F57" s="19"/>
      <c r="G57" s="19"/>
      <c r="H57" s="19"/>
      <c r="I57" s="19"/>
      <c r="J57" s="19"/>
      <c r="K57" s="19"/>
    </row>
    <row r="58" spans="2:11" ht="14.45" x14ac:dyDescent="0.3">
      <c r="B58" s="98" t="s">
        <v>208</v>
      </c>
      <c r="C58" s="19"/>
      <c r="D58" s="19"/>
      <c r="E58" s="19"/>
      <c r="F58" s="19"/>
      <c r="G58" s="19"/>
      <c r="H58" s="19"/>
      <c r="I58" s="19"/>
      <c r="J58" s="19"/>
      <c r="K58" s="19"/>
    </row>
  </sheetData>
  <pageMargins left="0.25" right="0.25" top="0.75" bottom="0.75" header="0.3" footer="0.3"/>
  <pageSetup scale="78" orientation="portrait" r:id="rId1"/>
  <colBreaks count="2" manualBreakCount="2">
    <brk id="4" max="1048575" man="1"/>
    <brk id="18" max="1048575" man="1"/>
  </colBreaks>
  <ignoredErrors>
    <ignoredError sqref="C24:D30 F30:G30 I30:J30 L30:M30 O30:P30" numberStoredAsText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tabSelected="1" topLeftCell="A25" zoomScale="110" zoomScaleNormal="110" zoomScaleSheetLayoutView="50" workbookViewId="0">
      <selection activeCell="F34" sqref="F34"/>
    </sheetView>
  </sheetViews>
  <sheetFormatPr defaultRowHeight="15" x14ac:dyDescent="0.25"/>
  <cols>
    <col min="1" max="1" width="14.5703125" customWidth="1"/>
    <col min="2" max="2" width="8.28515625" style="34" bestFit="1" customWidth="1"/>
    <col min="3" max="3" width="6.85546875" style="34" customWidth="1"/>
    <col min="4" max="4" width="10.42578125" style="34" bestFit="1" customWidth="1"/>
    <col min="7" max="7" width="13.42578125" customWidth="1"/>
  </cols>
  <sheetData>
    <row r="1" spans="1:7" ht="14.45" x14ac:dyDescent="0.3">
      <c r="A1" s="22"/>
    </row>
    <row r="2" spans="1:7" ht="43.15" x14ac:dyDescent="0.3">
      <c r="A2" s="22" t="s">
        <v>4</v>
      </c>
      <c r="B2" s="39" t="s">
        <v>58</v>
      </c>
      <c r="C2" s="39" t="s">
        <v>6</v>
      </c>
      <c r="D2" s="39" t="s">
        <v>7</v>
      </c>
      <c r="E2" s="39" t="s">
        <v>59</v>
      </c>
      <c r="F2" s="39" t="s">
        <v>60</v>
      </c>
      <c r="G2" s="39" t="s">
        <v>61</v>
      </c>
    </row>
    <row r="3" spans="1:7" ht="14.45" x14ac:dyDescent="0.3">
      <c r="A3" s="1">
        <v>40848</v>
      </c>
      <c r="B3" s="40">
        <v>0</v>
      </c>
      <c r="C3" s="36">
        <v>0.9</v>
      </c>
      <c r="D3" s="41">
        <v>0</v>
      </c>
      <c r="E3">
        <v>0</v>
      </c>
    </row>
    <row r="4" spans="1:7" ht="14.45" x14ac:dyDescent="0.3">
      <c r="A4" s="1">
        <v>40878</v>
      </c>
      <c r="B4" s="40">
        <v>0</v>
      </c>
      <c r="C4" s="36">
        <v>0.9</v>
      </c>
      <c r="D4" s="41">
        <v>0</v>
      </c>
      <c r="E4">
        <v>0</v>
      </c>
    </row>
    <row r="5" spans="1:7" ht="14.45" x14ac:dyDescent="0.3">
      <c r="A5" s="1">
        <v>40909</v>
      </c>
      <c r="B5" s="40">
        <v>0</v>
      </c>
      <c r="C5" s="36">
        <v>0.9</v>
      </c>
      <c r="D5" s="42">
        <v>0</v>
      </c>
      <c r="E5">
        <v>0</v>
      </c>
    </row>
    <row r="6" spans="1:7" ht="14.45" x14ac:dyDescent="0.3">
      <c r="A6" s="1">
        <v>40940</v>
      </c>
      <c r="B6" s="40">
        <v>0.75</v>
      </c>
      <c r="C6" s="36">
        <v>0.9</v>
      </c>
      <c r="D6" s="42">
        <v>32.299999999999997</v>
      </c>
      <c r="E6">
        <v>5</v>
      </c>
    </row>
    <row r="7" spans="1:7" ht="14.45" x14ac:dyDescent="0.3">
      <c r="A7" s="1">
        <v>40969</v>
      </c>
      <c r="B7" s="40">
        <v>0.83</v>
      </c>
      <c r="C7" s="36">
        <v>0.9</v>
      </c>
      <c r="D7" s="42">
        <v>27</v>
      </c>
      <c r="E7">
        <v>12</v>
      </c>
    </row>
    <row r="8" spans="1:7" ht="14.45" x14ac:dyDescent="0.3">
      <c r="A8" s="1">
        <v>41000</v>
      </c>
      <c r="B8" s="40">
        <v>0.5</v>
      </c>
      <c r="C8" s="36">
        <v>0.9</v>
      </c>
      <c r="D8" s="42">
        <v>26</v>
      </c>
      <c r="E8">
        <v>2</v>
      </c>
    </row>
    <row r="9" spans="1:7" ht="14.45" x14ac:dyDescent="0.3">
      <c r="A9" s="1">
        <v>41030</v>
      </c>
      <c r="B9" s="40">
        <v>0.55600000000000005</v>
      </c>
      <c r="C9" s="36">
        <v>0.9</v>
      </c>
      <c r="D9" s="42">
        <v>28.2</v>
      </c>
      <c r="E9">
        <v>5</v>
      </c>
    </row>
    <row r="10" spans="1:7" ht="14.45" x14ac:dyDescent="0.3">
      <c r="A10" s="1">
        <v>41061</v>
      </c>
      <c r="B10" s="40">
        <v>0.8</v>
      </c>
      <c r="C10" s="36">
        <v>0.9</v>
      </c>
      <c r="D10" s="42">
        <v>0</v>
      </c>
      <c r="E10">
        <v>4</v>
      </c>
      <c r="F10">
        <v>125</v>
      </c>
      <c r="G10" t="s">
        <v>210</v>
      </c>
    </row>
    <row r="11" spans="1:7" ht="14.45" x14ac:dyDescent="0.3">
      <c r="A11" s="1">
        <v>41091</v>
      </c>
      <c r="B11" s="40"/>
      <c r="C11" s="36">
        <v>0.9</v>
      </c>
      <c r="D11" s="42"/>
      <c r="G11" t="s">
        <v>212</v>
      </c>
    </row>
    <row r="12" spans="1:7" ht="14.45" x14ac:dyDescent="0.3">
      <c r="A12" s="1">
        <v>41122</v>
      </c>
      <c r="B12" s="40"/>
      <c r="C12" s="36">
        <v>0.9</v>
      </c>
      <c r="D12" s="42"/>
    </row>
    <row r="13" spans="1:7" ht="14.45" x14ac:dyDescent="0.3">
      <c r="A13" s="1">
        <v>41153</v>
      </c>
      <c r="B13" s="40"/>
      <c r="C13" s="36">
        <v>0.9</v>
      </c>
      <c r="D13" s="42"/>
    </row>
    <row r="14" spans="1:7" ht="14.45" x14ac:dyDescent="0.3">
      <c r="A14" s="1">
        <v>41183</v>
      </c>
      <c r="B14" s="40"/>
      <c r="C14" s="36">
        <v>0.9</v>
      </c>
      <c r="D14" s="42"/>
    </row>
    <row r="15" spans="1:7" ht="14.45" x14ac:dyDescent="0.3">
      <c r="A15" s="1">
        <v>41214</v>
      </c>
      <c r="B15" s="40"/>
      <c r="C15" s="36">
        <v>0.9</v>
      </c>
      <c r="D15" s="42"/>
    </row>
    <row r="16" spans="1:7" ht="14.45" x14ac:dyDescent="0.3">
      <c r="A16" s="1">
        <v>41244</v>
      </c>
      <c r="B16" s="40"/>
      <c r="C16" s="36">
        <v>0.9</v>
      </c>
      <c r="D16" s="42"/>
    </row>
    <row r="18" spans="1:7" x14ac:dyDescent="0.25">
      <c r="A18" t="s">
        <v>211</v>
      </c>
    </row>
    <row r="19" spans="1:7" x14ac:dyDescent="0.25">
      <c r="A19" t="s">
        <v>213</v>
      </c>
    </row>
    <row r="25" spans="1:7" x14ac:dyDescent="0.25">
      <c r="A25" s="22"/>
    </row>
    <row r="26" spans="1:7" ht="45" x14ac:dyDescent="0.25">
      <c r="A26" s="22" t="s">
        <v>4</v>
      </c>
      <c r="B26" s="39" t="s">
        <v>5</v>
      </c>
      <c r="C26" s="39" t="s">
        <v>6</v>
      </c>
      <c r="D26" s="39" t="s">
        <v>7</v>
      </c>
      <c r="E26" s="39" t="s">
        <v>59</v>
      </c>
      <c r="F26" s="39" t="s">
        <v>60</v>
      </c>
      <c r="G26" s="39" t="s">
        <v>61</v>
      </c>
    </row>
    <row r="27" spans="1:7" x14ac:dyDescent="0.25">
      <c r="A27" s="1">
        <v>40848</v>
      </c>
      <c r="B27" s="40">
        <v>0.12</v>
      </c>
      <c r="C27" s="36">
        <v>0.9</v>
      </c>
      <c r="D27" s="41">
        <v>27.4</v>
      </c>
      <c r="E27">
        <v>14</v>
      </c>
    </row>
    <row r="28" spans="1:7" x14ac:dyDescent="0.25">
      <c r="A28" s="1">
        <v>40878</v>
      </c>
      <c r="B28" s="40">
        <v>0.3</v>
      </c>
      <c r="C28" s="36">
        <v>0.9</v>
      </c>
      <c r="D28" s="41">
        <v>37.200000000000003</v>
      </c>
      <c r="E28">
        <v>5</v>
      </c>
    </row>
    <row r="29" spans="1:7" x14ac:dyDescent="0.25">
      <c r="A29" s="1">
        <v>40909</v>
      </c>
      <c r="B29" s="40">
        <v>0.14000000000000001</v>
      </c>
      <c r="C29" s="36">
        <v>0.9</v>
      </c>
      <c r="D29" s="42">
        <v>31.4</v>
      </c>
      <c r="E29">
        <v>14</v>
      </c>
    </row>
    <row r="30" spans="1:7" x14ac:dyDescent="0.25">
      <c r="A30" s="1">
        <v>40940</v>
      </c>
      <c r="B30" s="40">
        <v>0.64</v>
      </c>
      <c r="C30" s="36">
        <v>0.9</v>
      </c>
      <c r="D30" s="42">
        <v>20.2</v>
      </c>
      <c r="E30">
        <v>10</v>
      </c>
    </row>
    <row r="31" spans="1:7" x14ac:dyDescent="0.25">
      <c r="A31" s="1">
        <v>40969</v>
      </c>
      <c r="B31" s="40">
        <v>0.63</v>
      </c>
      <c r="C31" s="36">
        <v>0.9</v>
      </c>
      <c r="D31" s="42">
        <v>12.6</v>
      </c>
      <c r="E31">
        <v>16</v>
      </c>
    </row>
    <row r="32" spans="1:7" x14ac:dyDescent="0.25">
      <c r="A32" s="1">
        <v>41000</v>
      </c>
      <c r="B32" s="40">
        <v>1</v>
      </c>
      <c r="C32" s="36">
        <v>0.9</v>
      </c>
      <c r="D32" s="42">
        <v>5.67</v>
      </c>
      <c r="E32">
        <v>3</v>
      </c>
    </row>
    <row r="33" spans="1:5" x14ac:dyDescent="0.25">
      <c r="A33" s="1">
        <v>41030</v>
      </c>
      <c r="B33" s="40">
        <v>0</v>
      </c>
      <c r="C33" s="36">
        <v>0.9</v>
      </c>
      <c r="D33" s="42">
        <v>0</v>
      </c>
      <c r="E33">
        <v>0</v>
      </c>
    </row>
    <row r="34" spans="1:5" x14ac:dyDescent="0.25">
      <c r="A34" s="1">
        <v>41061</v>
      </c>
      <c r="B34" s="40">
        <v>0.5</v>
      </c>
      <c r="C34" s="36">
        <v>0.9</v>
      </c>
      <c r="D34" s="34">
        <v>0</v>
      </c>
      <c r="E34">
        <v>2</v>
      </c>
    </row>
    <row r="35" spans="1:5" x14ac:dyDescent="0.25">
      <c r="A35" s="1">
        <v>41091</v>
      </c>
      <c r="B35" s="40"/>
      <c r="C35" s="36">
        <v>0.9</v>
      </c>
      <c r="E35" s="100"/>
    </row>
    <row r="36" spans="1:5" x14ac:dyDescent="0.25">
      <c r="A36" s="1">
        <v>41122</v>
      </c>
      <c r="B36" s="40"/>
      <c r="C36" s="36">
        <v>0.9</v>
      </c>
      <c r="D36" s="42"/>
    </row>
    <row r="37" spans="1:5" x14ac:dyDescent="0.25">
      <c r="A37" s="1">
        <v>41153</v>
      </c>
      <c r="B37" s="40"/>
      <c r="C37" s="36">
        <v>0.9</v>
      </c>
      <c r="D37" s="42"/>
    </row>
    <row r="38" spans="1:5" x14ac:dyDescent="0.25">
      <c r="A38" s="1">
        <v>41183</v>
      </c>
      <c r="B38" s="40"/>
      <c r="C38" s="36">
        <v>0.9</v>
      </c>
      <c r="D38" s="42"/>
    </row>
    <row r="39" spans="1:5" x14ac:dyDescent="0.25">
      <c r="A39" s="1">
        <v>41214</v>
      </c>
      <c r="B39" s="40"/>
      <c r="C39" s="36">
        <v>0.9</v>
      </c>
      <c r="D39" s="42"/>
    </row>
    <row r="40" spans="1:5" x14ac:dyDescent="0.25">
      <c r="A40" s="1">
        <v>41244</v>
      </c>
      <c r="B40" s="40"/>
      <c r="C40" s="36">
        <v>0.9</v>
      </c>
      <c r="D40" s="42"/>
    </row>
    <row r="42" spans="1:5" x14ac:dyDescent="0.25">
      <c r="A42" s="42" t="s">
        <v>214</v>
      </c>
    </row>
  </sheetData>
  <pageMargins left="0.3" right="0.3" top="0.75" bottom="0.75" header="0.3" footer="0.3"/>
  <pageSetup orientation="landscape" r:id="rId1"/>
  <colBreaks count="2" manualBreakCount="2">
    <brk id="2" max="1048575" man="1"/>
    <brk id="12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45"/>
  <sheetViews>
    <sheetView topLeftCell="A25" workbookViewId="0">
      <selection activeCell="B37" sqref="B37"/>
    </sheetView>
  </sheetViews>
  <sheetFormatPr defaultColWidth="9.140625" defaultRowHeight="15" x14ac:dyDescent="0.25"/>
  <cols>
    <col min="1" max="1" width="9.140625" style="43"/>
    <col min="2" max="2" width="11.140625" style="43" customWidth="1"/>
    <col min="3" max="3" width="9.140625" style="43"/>
    <col min="4" max="4" width="14.28515625" style="43" customWidth="1"/>
    <col min="5" max="5" width="10.140625" style="43" customWidth="1"/>
    <col min="6" max="6" width="12" style="43" customWidth="1"/>
    <col min="7" max="16384" width="9.140625" style="43"/>
  </cols>
  <sheetData>
    <row r="2" spans="1:6" ht="14.45" x14ac:dyDescent="0.25">
      <c r="A2" s="43" t="s">
        <v>49</v>
      </c>
    </row>
    <row r="3" spans="1:6" ht="47.25" customHeight="1" x14ac:dyDescent="0.25">
      <c r="B3" s="50" t="s">
        <v>50</v>
      </c>
      <c r="C3" s="43" t="s">
        <v>6</v>
      </c>
      <c r="D3" s="50" t="s">
        <v>51</v>
      </c>
      <c r="E3" s="50" t="s">
        <v>53</v>
      </c>
      <c r="F3" s="50" t="s">
        <v>54</v>
      </c>
    </row>
    <row r="4" spans="1:6" x14ac:dyDescent="0.25">
      <c r="A4" s="44">
        <v>40878</v>
      </c>
      <c r="B4" s="45">
        <f t="shared" ref="B4:B9" si="0">F4/E4</f>
        <v>0.82999999999999985</v>
      </c>
      <c r="C4" s="46">
        <v>0.9</v>
      </c>
      <c r="D4" s="46">
        <f>1-B4</f>
        <v>0.17000000000000015</v>
      </c>
      <c r="E4" s="51">
        <v>40</v>
      </c>
      <c r="F4" s="52">
        <f>E4*0.83</f>
        <v>33.199999999999996</v>
      </c>
    </row>
    <row r="5" spans="1:6" ht="14.45" x14ac:dyDescent="0.25">
      <c r="A5" s="44">
        <v>40909</v>
      </c>
      <c r="B5" s="45">
        <f t="shared" si="0"/>
        <v>0.75555555555555554</v>
      </c>
      <c r="C5" s="46">
        <v>0.9</v>
      </c>
      <c r="D5" s="46">
        <f>1-B5</f>
        <v>0.24444444444444446</v>
      </c>
      <c r="E5" s="52">
        <v>45</v>
      </c>
      <c r="F5" s="52">
        <v>34</v>
      </c>
    </row>
    <row r="6" spans="1:6" ht="14.45" x14ac:dyDescent="0.25">
      <c r="A6" s="44">
        <v>40940</v>
      </c>
      <c r="B6" s="45">
        <f t="shared" si="0"/>
        <v>0.93846153846153846</v>
      </c>
      <c r="C6" s="46">
        <v>0.9</v>
      </c>
      <c r="D6" s="46">
        <f t="shared" ref="D6:D16" si="1">1-B6</f>
        <v>6.1538461538461542E-2</v>
      </c>
      <c r="E6" s="52">
        <f>75+41+14</f>
        <v>130</v>
      </c>
      <c r="F6" s="52">
        <f>14+35+73</f>
        <v>122</v>
      </c>
    </row>
    <row r="7" spans="1:6" ht="14.45" x14ac:dyDescent="0.25">
      <c r="A7" s="44">
        <v>40969</v>
      </c>
      <c r="B7" s="45">
        <f t="shared" si="0"/>
        <v>0.88524590163934425</v>
      </c>
      <c r="C7" s="46">
        <v>0.9</v>
      </c>
      <c r="D7" s="46">
        <f t="shared" si="1"/>
        <v>0.11475409836065575</v>
      </c>
      <c r="E7" s="52">
        <f>61+43+18</f>
        <v>122</v>
      </c>
      <c r="F7" s="52">
        <f>122-14</f>
        <v>108</v>
      </c>
    </row>
    <row r="8" spans="1:6" ht="14.45" x14ac:dyDescent="0.25">
      <c r="A8" s="44">
        <v>41000</v>
      </c>
      <c r="B8" s="45">
        <f t="shared" si="0"/>
        <v>0.97222222222222221</v>
      </c>
      <c r="C8" s="46">
        <v>0.9</v>
      </c>
      <c r="D8" s="46">
        <f t="shared" si="1"/>
        <v>2.777777777777779E-2</v>
      </c>
      <c r="E8" s="52">
        <f>11+14+47</f>
        <v>72</v>
      </c>
      <c r="F8" s="52">
        <v>70</v>
      </c>
    </row>
    <row r="9" spans="1:6" ht="14.45" x14ac:dyDescent="0.25">
      <c r="A9" s="44">
        <v>41030</v>
      </c>
      <c r="B9" s="45">
        <f t="shared" si="0"/>
        <v>0.66666666666666663</v>
      </c>
      <c r="C9" s="46">
        <v>0.9</v>
      </c>
      <c r="D9" s="46">
        <f t="shared" si="1"/>
        <v>0.33333333333333337</v>
      </c>
      <c r="E9" s="52">
        <f>16+50+69</f>
        <v>135</v>
      </c>
      <c r="F9" s="52">
        <f>66+24</f>
        <v>90</v>
      </c>
    </row>
    <row r="10" spans="1:6" ht="14.45" x14ac:dyDescent="0.25">
      <c r="A10" s="44">
        <v>41061</v>
      </c>
      <c r="B10" s="45"/>
      <c r="C10" s="46">
        <v>0.9</v>
      </c>
      <c r="D10" s="46">
        <f t="shared" si="1"/>
        <v>1</v>
      </c>
      <c r="E10" s="52"/>
      <c r="F10" s="52"/>
    </row>
    <row r="11" spans="1:6" ht="14.45" x14ac:dyDescent="0.25">
      <c r="A11" s="44">
        <v>41091</v>
      </c>
      <c r="B11" s="45"/>
      <c r="C11" s="46">
        <v>0.9</v>
      </c>
      <c r="D11" s="46">
        <f t="shared" si="1"/>
        <v>1</v>
      </c>
      <c r="E11" s="52"/>
      <c r="F11" s="52"/>
    </row>
    <row r="12" spans="1:6" ht="14.45" x14ac:dyDescent="0.25">
      <c r="A12" s="44">
        <v>41122</v>
      </c>
      <c r="B12" s="45"/>
      <c r="C12" s="46">
        <v>0.9</v>
      </c>
      <c r="D12" s="46">
        <f t="shared" si="1"/>
        <v>1</v>
      </c>
      <c r="E12" s="52"/>
      <c r="F12" s="52"/>
    </row>
    <row r="13" spans="1:6" ht="14.45" x14ac:dyDescent="0.25">
      <c r="A13" s="44">
        <v>41153</v>
      </c>
      <c r="B13" s="45"/>
      <c r="C13" s="46">
        <v>0.9</v>
      </c>
      <c r="D13" s="46">
        <f t="shared" si="1"/>
        <v>1</v>
      </c>
      <c r="E13" s="52"/>
      <c r="F13" s="52"/>
    </row>
    <row r="14" spans="1:6" ht="14.45" x14ac:dyDescent="0.25">
      <c r="A14" s="44">
        <v>41183</v>
      </c>
      <c r="B14" s="45"/>
      <c r="C14" s="46">
        <v>0.9</v>
      </c>
      <c r="D14" s="46">
        <f t="shared" si="1"/>
        <v>1</v>
      </c>
      <c r="E14" s="52"/>
      <c r="F14" s="52"/>
    </row>
    <row r="15" spans="1:6" ht="14.45" x14ac:dyDescent="0.25">
      <c r="A15" s="44">
        <v>41214</v>
      </c>
      <c r="B15" s="45"/>
      <c r="C15" s="46">
        <v>0.9</v>
      </c>
      <c r="D15" s="46">
        <f t="shared" si="1"/>
        <v>1</v>
      </c>
      <c r="E15" s="52"/>
      <c r="F15" s="52"/>
    </row>
    <row r="16" spans="1:6" ht="14.45" x14ac:dyDescent="0.25">
      <c r="A16" s="44">
        <v>41244</v>
      </c>
      <c r="B16" s="45"/>
      <c r="C16" s="46">
        <v>0.9</v>
      </c>
      <c r="D16" s="46">
        <f t="shared" si="1"/>
        <v>1</v>
      </c>
      <c r="E16" s="52"/>
      <c r="F16" s="52"/>
    </row>
    <row r="17" spans="1:6" ht="14.45" x14ac:dyDescent="0.25">
      <c r="D17" s="47"/>
    </row>
    <row r="31" spans="1:6" ht="14.45" x14ac:dyDescent="0.3">
      <c r="A31" s="43" t="s">
        <v>52</v>
      </c>
    </row>
    <row r="32" spans="1:6" ht="51.75" customHeight="1" x14ac:dyDescent="0.3">
      <c r="B32" s="50" t="s">
        <v>50</v>
      </c>
      <c r="C32" s="43" t="s">
        <v>6</v>
      </c>
      <c r="D32" s="50" t="s">
        <v>55</v>
      </c>
      <c r="E32" s="50" t="s">
        <v>53</v>
      </c>
      <c r="F32" s="50" t="s">
        <v>54</v>
      </c>
    </row>
    <row r="33" spans="1:6" ht="14.45" x14ac:dyDescent="0.3">
      <c r="A33" s="44">
        <v>40940</v>
      </c>
      <c r="B33" s="45">
        <f>1-D33</f>
        <v>1</v>
      </c>
      <c r="C33" s="46">
        <v>0.9</v>
      </c>
      <c r="D33" s="62">
        <f>(E33-F33)/E33</f>
        <v>0</v>
      </c>
      <c r="E33" s="61">
        <f>76+386+53</f>
        <v>515</v>
      </c>
      <c r="F33" s="63">
        <v>515</v>
      </c>
    </row>
    <row r="34" spans="1:6" ht="14.45" x14ac:dyDescent="0.3">
      <c r="A34" s="44">
        <v>40969</v>
      </c>
      <c r="B34" s="45">
        <f>1-D34</f>
        <v>0.99527559055118109</v>
      </c>
      <c r="C34" s="46">
        <v>0.9</v>
      </c>
      <c r="D34" s="62">
        <f>(E34-F34)/E34</f>
        <v>4.7244094488188976E-3</v>
      </c>
      <c r="E34" s="63">
        <v>635</v>
      </c>
      <c r="F34" s="61">
        <v>632</v>
      </c>
    </row>
    <row r="35" spans="1:6" ht="14.45" x14ac:dyDescent="0.3">
      <c r="A35" s="44">
        <v>41000</v>
      </c>
      <c r="B35" s="45">
        <f>1-D35</f>
        <v>1</v>
      </c>
      <c r="C35" s="46">
        <v>0.9</v>
      </c>
      <c r="D35" s="62">
        <f>(E35-F35)/E35</f>
        <v>0</v>
      </c>
      <c r="E35" s="61">
        <f>71+544+76</f>
        <v>691</v>
      </c>
      <c r="F35" s="61">
        <v>691</v>
      </c>
    </row>
    <row r="36" spans="1:6" x14ac:dyDescent="0.25">
      <c r="A36" s="44">
        <v>41030</v>
      </c>
      <c r="B36" s="45">
        <f>1-D36</f>
        <v>1</v>
      </c>
      <c r="C36" s="46">
        <v>0.9</v>
      </c>
      <c r="D36" s="62">
        <f>(E36-F36)/E36</f>
        <v>0</v>
      </c>
      <c r="E36" s="61">
        <f>69+591+99</f>
        <v>759</v>
      </c>
      <c r="F36" s="61">
        <v>759</v>
      </c>
    </row>
    <row r="37" spans="1:6" x14ac:dyDescent="0.25">
      <c r="A37" s="44">
        <v>41061</v>
      </c>
      <c r="B37" s="45">
        <v>1</v>
      </c>
      <c r="C37" s="46">
        <v>0.9</v>
      </c>
      <c r="D37" s="62">
        <v>0</v>
      </c>
      <c r="E37" s="61">
        <f>75+495+79</f>
        <v>649</v>
      </c>
      <c r="F37" s="61">
        <v>649</v>
      </c>
    </row>
    <row r="38" spans="1:6" x14ac:dyDescent="0.25">
      <c r="A38" s="44">
        <v>41091</v>
      </c>
      <c r="B38" s="45"/>
      <c r="C38" s="46">
        <v>0.9</v>
      </c>
      <c r="D38" s="62"/>
      <c r="E38" s="61"/>
      <c r="F38" s="61"/>
    </row>
    <row r="39" spans="1:6" x14ac:dyDescent="0.25">
      <c r="A39" s="44">
        <v>41122</v>
      </c>
      <c r="B39" s="45"/>
      <c r="C39" s="46">
        <v>0.9</v>
      </c>
      <c r="D39" s="62"/>
      <c r="E39" s="61"/>
      <c r="F39" s="61"/>
    </row>
    <row r="40" spans="1:6" x14ac:dyDescent="0.25">
      <c r="A40" s="44">
        <v>41153</v>
      </c>
      <c r="B40" s="45"/>
      <c r="C40" s="46">
        <v>0.9</v>
      </c>
      <c r="D40" s="62"/>
      <c r="E40" s="61"/>
      <c r="F40" s="61"/>
    </row>
    <row r="41" spans="1:6" x14ac:dyDescent="0.25">
      <c r="A41" s="44">
        <v>41183</v>
      </c>
      <c r="B41" s="45"/>
      <c r="C41" s="46">
        <v>0.9</v>
      </c>
      <c r="D41" s="62"/>
      <c r="E41" s="61"/>
      <c r="F41" s="61"/>
    </row>
    <row r="42" spans="1:6" x14ac:dyDescent="0.25">
      <c r="A42" s="44">
        <v>41214</v>
      </c>
      <c r="B42" s="45"/>
      <c r="C42" s="46">
        <v>0.9</v>
      </c>
      <c r="D42" s="62"/>
      <c r="E42" s="61"/>
      <c r="F42" s="61"/>
    </row>
    <row r="43" spans="1:6" x14ac:dyDescent="0.25">
      <c r="A43" s="44">
        <v>41244</v>
      </c>
      <c r="B43" s="45"/>
      <c r="C43" s="46">
        <v>0.9</v>
      </c>
      <c r="D43" s="62"/>
      <c r="E43" s="61"/>
      <c r="F43" s="61"/>
    </row>
    <row r="44" spans="1:6" x14ac:dyDescent="0.25">
      <c r="A44" s="44">
        <v>41275</v>
      </c>
      <c r="B44" s="45"/>
      <c r="C44" s="46">
        <v>0.9</v>
      </c>
      <c r="D44" s="62"/>
      <c r="E44" s="61"/>
      <c r="F44" s="61"/>
    </row>
    <row r="45" spans="1:6" x14ac:dyDescent="0.25">
      <c r="A45" s="44">
        <v>41306</v>
      </c>
      <c r="B45" s="45"/>
      <c r="C45" s="46">
        <v>0.9</v>
      </c>
      <c r="D45" s="62"/>
      <c r="E45" s="61"/>
      <c r="F45" s="61"/>
    </row>
  </sheetData>
  <pageMargins left="0.25" right="0.25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2</vt:i4>
      </vt:variant>
    </vt:vector>
  </HeadingPairs>
  <TitlesOfParts>
    <vt:vector size="12" baseType="lpstr">
      <vt:lpstr>Curb Appeal</vt:lpstr>
      <vt:lpstr> Survey</vt:lpstr>
      <vt:lpstr>Engineering</vt:lpstr>
      <vt:lpstr>PM</vt:lpstr>
      <vt:lpstr>Custodial</vt:lpstr>
      <vt:lpstr>Trades</vt:lpstr>
      <vt:lpstr>Grounds</vt:lpstr>
      <vt:lpstr>D&amp;CS</vt:lpstr>
      <vt:lpstr>Business Services</vt:lpstr>
      <vt:lpstr>Utilities</vt:lpstr>
      <vt:lpstr>' Survey'!Print_Area</vt:lpstr>
      <vt:lpstr>'D&amp;CS'!Print_Area</vt:lpstr>
    </vt:vector>
  </TitlesOfParts>
  <Company>Wayne State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Kisner</dc:creator>
  <cp:lastModifiedBy>Randy Paquette</cp:lastModifiedBy>
  <cp:lastPrinted>2012-06-18T17:47:42Z</cp:lastPrinted>
  <dcterms:created xsi:type="dcterms:W3CDTF">2012-02-03T20:59:18Z</dcterms:created>
  <dcterms:modified xsi:type="dcterms:W3CDTF">2012-07-17T20:21:26Z</dcterms:modified>
</cp:coreProperties>
</file>